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54" activeTab="10"/>
  </bookViews>
  <sheets>
    <sheet name="RYTTERDATA" sheetId="30" r:id="rId1"/>
    <sheet name="Etape 2 Udreg." sheetId="40" state="hidden" r:id="rId2"/>
    <sheet name="Etape 3 Udreg. " sheetId="42" state="hidden" r:id="rId3"/>
    <sheet name="Etape 4 Udreg. " sheetId="43" state="hidden" r:id="rId4"/>
    <sheet name="Etape 5 Udreg. " sheetId="44" state="hidden" r:id="rId5"/>
    <sheet name="Etape 6 Udreg. " sheetId="45" state="hidden" r:id="rId6"/>
    <sheet name="Etape 1 Udreg." sheetId="9" state="hidden" r:id="rId7"/>
    <sheet name="PP &amp; Udstyrskontrol undervejs" sheetId="13" state="hidden" r:id="rId8"/>
    <sheet name="Manuel udreg. v. mgl. EPK+Mål" sheetId="35" state="hidden" r:id="rId9"/>
    <sheet name="POR hele udreg." sheetId="1" state="hidden" r:id="rId10"/>
    <sheet name="PTV Udreg." sheetId="17" r:id="rId11"/>
    <sheet name="PTV Forhindringer" sheetId="38" state="hidden" r:id="rId12"/>
    <sheet name="MA udregning 75 m" sheetId="19" state="hidden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5" i="28"/>
  <c r="A36"/>
  <c r="A37"/>
  <c r="A38" i="17"/>
  <c r="B38" s="1"/>
  <c r="E38"/>
  <c r="J38"/>
  <c r="K38" s="1"/>
  <c r="A39"/>
  <c r="E39"/>
  <c r="J39"/>
  <c r="K39" s="1"/>
  <c r="A40"/>
  <c r="B40" s="1"/>
  <c r="E40"/>
  <c r="J40"/>
  <c r="K40" s="1"/>
  <c r="A41"/>
  <c r="B41" s="1"/>
  <c r="H41" s="1"/>
  <c r="E41"/>
  <c r="J41"/>
  <c r="K41" s="1"/>
  <c r="AB41" s="1"/>
  <c r="A42"/>
  <c r="B42" s="1"/>
  <c r="H42" s="1"/>
  <c r="E42"/>
  <c r="J42"/>
  <c r="K42" s="1"/>
  <c r="AE42" s="1"/>
  <c r="A43"/>
  <c r="B43" s="1"/>
  <c r="H43" s="1"/>
  <c r="E43"/>
  <c r="J43"/>
  <c r="K43" s="1"/>
  <c r="A44"/>
  <c r="B44" s="1"/>
  <c r="H44" s="1"/>
  <c r="E44"/>
  <c r="J44"/>
  <c r="K44" s="1"/>
  <c r="AB44" s="1"/>
  <c r="A45"/>
  <c r="B45" s="1"/>
  <c r="H45" s="1"/>
  <c r="E45"/>
  <c r="J45"/>
  <c r="K45"/>
  <c r="AC45" s="1"/>
  <c r="A46"/>
  <c r="B46" s="1"/>
  <c r="H46" s="1"/>
  <c r="E46"/>
  <c r="J46"/>
  <c r="K46" s="1"/>
  <c r="AE46" s="1"/>
  <c r="A47"/>
  <c r="B47" s="1"/>
  <c r="H47" s="1"/>
  <c r="E47"/>
  <c r="J47"/>
  <c r="K47" s="1"/>
  <c r="A48"/>
  <c r="B48" s="1"/>
  <c r="H48" s="1"/>
  <c r="E48"/>
  <c r="J48"/>
  <c r="K48" s="1"/>
  <c r="AE48" s="1"/>
  <c r="A49"/>
  <c r="B49" s="1"/>
  <c r="H49" s="1"/>
  <c r="E49"/>
  <c r="J49"/>
  <c r="K49" s="1"/>
  <c r="AC49" s="1"/>
  <c r="A50"/>
  <c r="B50" s="1"/>
  <c r="H50" s="1"/>
  <c r="E50"/>
  <c r="J50"/>
  <c r="K50" s="1"/>
  <c r="AE50" s="1"/>
  <c r="A51"/>
  <c r="B51" s="1"/>
  <c r="H51" s="1"/>
  <c r="E51"/>
  <c r="J51"/>
  <c r="K51" s="1"/>
  <c r="A52"/>
  <c r="B52" s="1"/>
  <c r="H52" s="1"/>
  <c r="E52"/>
  <c r="J52"/>
  <c r="K52" s="1"/>
  <c r="AB52" s="1"/>
  <c r="D35" i="28" l="1"/>
  <c r="B35"/>
  <c r="C35"/>
  <c r="D36"/>
  <c r="C36"/>
  <c r="B36"/>
  <c r="B39" i="17"/>
  <c r="D37" i="28"/>
  <c r="C37"/>
  <c r="B37"/>
  <c r="I37" s="1"/>
  <c r="AB45" i="17"/>
  <c r="AC50"/>
  <c r="AC42"/>
  <c r="AB42"/>
  <c r="AB50"/>
  <c r="AB49"/>
  <c r="AC46"/>
  <c r="AB46"/>
  <c r="AC51"/>
  <c r="AE51"/>
  <c r="AB51"/>
  <c r="AB40"/>
  <c r="AB38"/>
  <c r="AB39"/>
  <c r="AC47"/>
  <c r="AB47"/>
  <c r="AE47"/>
  <c r="AC43"/>
  <c r="AE43"/>
  <c r="AB43"/>
  <c r="AE44"/>
  <c r="AC48"/>
  <c r="AE45"/>
  <c r="AC44"/>
  <c r="AE41"/>
  <c r="AE52"/>
  <c r="AC52"/>
  <c r="AE49"/>
  <c r="AB48"/>
  <c r="AC41"/>
  <c r="H6" i="19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I36" i="28" l="1"/>
  <c r="J36"/>
  <c r="J35"/>
  <c r="I35"/>
  <c r="B10" i="47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A8"/>
  <c r="B8" s="1"/>
  <c r="A9"/>
  <c r="B9" s="1"/>
  <c r="A10"/>
  <c r="B10" s="1"/>
  <c r="A11"/>
  <c r="B11" s="1"/>
  <c r="A12"/>
  <c r="B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K37" s="1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L15" s="1"/>
  <c r="B16"/>
  <c r="C16" s="1"/>
  <c r="B17"/>
  <c r="L17" s="1"/>
  <c r="B18"/>
  <c r="C18" s="1"/>
  <c r="B19"/>
  <c r="B20"/>
  <c r="C20" s="1"/>
  <c r="B21"/>
  <c r="L21" s="1"/>
  <c r="B22"/>
  <c r="C22" s="1"/>
  <c r="B23"/>
  <c r="B24"/>
  <c r="C24" s="1"/>
  <c r="B25"/>
  <c r="L25" s="1"/>
  <c r="B26"/>
  <c r="C26" s="1"/>
  <c r="B27"/>
  <c r="B28"/>
  <c r="C28" s="1"/>
  <c r="B29"/>
  <c r="L29" s="1"/>
  <c r="B30"/>
  <c r="C30" s="1"/>
  <c r="B31"/>
  <c r="B32"/>
  <c r="C32" s="1"/>
  <c r="B33"/>
  <c r="L33" s="1"/>
  <c r="B34"/>
  <c r="C34" s="1"/>
  <c r="G5" i="9"/>
  <c r="D34" i="28" l="1"/>
  <c r="C34"/>
  <c r="B34"/>
  <c r="I10"/>
  <c r="J10"/>
  <c r="J6"/>
  <c r="I6"/>
  <c r="J9"/>
  <c r="I9"/>
  <c r="J11"/>
  <c r="I11"/>
  <c r="J7"/>
  <c r="I7"/>
  <c r="I12"/>
  <c r="J12"/>
  <c r="I8"/>
  <c r="J8"/>
  <c r="L20" i="1"/>
  <c r="L34"/>
  <c r="L18"/>
  <c r="L7"/>
  <c r="L28"/>
  <c r="C33"/>
  <c r="C15"/>
  <c r="H11"/>
  <c r="I11"/>
  <c r="L11"/>
  <c r="C11"/>
  <c r="L23"/>
  <c r="L14"/>
  <c r="C21"/>
  <c r="C10"/>
  <c r="I10"/>
  <c r="L10"/>
  <c r="H10"/>
  <c r="I12"/>
  <c r="H12"/>
  <c r="L31"/>
  <c r="L22"/>
  <c r="C29"/>
  <c r="C23"/>
  <c r="C17"/>
  <c r="L30"/>
  <c r="C31"/>
  <c r="C25"/>
  <c r="C13"/>
  <c r="L6"/>
  <c r="C9"/>
  <c r="L32"/>
  <c r="L27"/>
  <c r="L16"/>
  <c r="L26"/>
  <c r="L24"/>
  <c r="L19"/>
  <c r="L8"/>
  <c r="C27"/>
  <c r="C19"/>
  <c r="AB8" i="17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F30" s="1"/>
  <c r="E31"/>
  <c r="E32"/>
  <c r="E33"/>
  <c r="F33" s="1"/>
  <c r="E34"/>
  <c r="E5"/>
  <c r="F5" s="1"/>
  <c r="F6"/>
  <c r="F7"/>
  <c r="F14"/>
  <c r="F15"/>
  <c r="F16"/>
  <c r="F18"/>
  <c r="F19"/>
  <c r="F22"/>
  <c r="F23"/>
  <c r="F26"/>
  <c r="F27"/>
  <c r="F31"/>
  <c r="F32"/>
  <c r="F34"/>
  <c r="I34" i="28" l="1"/>
  <c r="J34"/>
  <c r="L4" i="17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5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6"/>
  <c r="C27"/>
  <c r="C28"/>
  <c r="C29"/>
  <c r="C30"/>
  <c r="C31"/>
  <c r="C32"/>
  <c r="C33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7" i="35"/>
  <c r="B8"/>
  <c r="B9"/>
  <c r="B10"/>
  <c r="B11"/>
  <c r="B12"/>
  <c r="B13"/>
  <c r="M13" s="1"/>
  <c r="K13" i="1" s="1"/>
  <c r="B14" i="35"/>
  <c r="M14" s="1"/>
  <c r="K14" i="1" s="1"/>
  <c r="B15" i="35"/>
  <c r="M15" s="1"/>
  <c r="K15" i="1" s="1"/>
  <c r="B16" i="35"/>
  <c r="M16" s="1"/>
  <c r="K16" i="1" s="1"/>
  <c r="B17" i="35"/>
  <c r="M17" s="1"/>
  <c r="K17" i="1" s="1"/>
  <c r="B18" i="35"/>
  <c r="M18" s="1"/>
  <c r="K18" i="1" s="1"/>
  <c r="B19" i="35"/>
  <c r="M19" s="1"/>
  <c r="K19" i="1" s="1"/>
  <c r="B20" i="35"/>
  <c r="M20" s="1"/>
  <c r="K20" i="1" s="1"/>
  <c r="B21" i="35"/>
  <c r="M21" s="1"/>
  <c r="K21" i="1" s="1"/>
  <c r="B22" i="35"/>
  <c r="M22" s="1"/>
  <c r="K22" i="1" s="1"/>
  <c r="B23" i="35"/>
  <c r="M23" s="1"/>
  <c r="K23" i="1" s="1"/>
  <c r="B24" i="35"/>
  <c r="M24" s="1"/>
  <c r="K24" i="1" s="1"/>
  <c r="B25" i="35"/>
  <c r="M25" s="1"/>
  <c r="K25" i="1" s="1"/>
  <c r="B26" i="35"/>
  <c r="M26" s="1"/>
  <c r="K26" i="1" s="1"/>
  <c r="B27" i="35"/>
  <c r="M27" s="1"/>
  <c r="K27" i="1" s="1"/>
  <c r="B28" i="35"/>
  <c r="M28" s="1"/>
  <c r="K28" i="1" s="1"/>
  <c r="B29" i="35"/>
  <c r="M29" s="1"/>
  <c r="K29" i="1" s="1"/>
  <c r="B30" i="35"/>
  <c r="M30" s="1"/>
  <c r="K30" i="1" s="1"/>
  <c r="B31" i="35"/>
  <c r="M31" s="1"/>
  <c r="K31" i="1" s="1"/>
  <c r="B32" i="35"/>
  <c r="M32" s="1"/>
  <c r="K32" i="1" s="1"/>
  <c r="B33" i="35"/>
  <c r="M33" s="1"/>
  <c r="K33" i="1" s="1"/>
  <c r="B34" i="35"/>
  <c r="M34" s="1"/>
  <c r="K34" i="1" s="1"/>
  <c r="B5" i="3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J14" i="1" s="1"/>
  <c r="B14" i="13"/>
  <c r="I14" s="1"/>
  <c r="J15" i="1" s="1"/>
  <c r="B15" i="13"/>
  <c r="I15" s="1"/>
  <c r="J16" i="1" s="1"/>
  <c r="B16" i="13"/>
  <c r="I16" s="1"/>
  <c r="J17" i="1" s="1"/>
  <c r="B17" i="13"/>
  <c r="I17" s="1"/>
  <c r="J18" i="1" s="1"/>
  <c r="B18" i="13"/>
  <c r="I18" s="1"/>
  <c r="J19" i="1" s="1"/>
  <c r="B19" i="13"/>
  <c r="I19" s="1"/>
  <c r="J20" i="1" s="1"/>
  <c r="B20" i="13"/>
  <c r="I20" s="1"/>
  <c r="J21" i="1" s="1"/>
  <c r="B21" i="13"/>
  <c r="I21" s="1"/>
  <c r="J22" i="1" s="1"/>
  <c r="B22" i="13"/>
  <c r="I22" s="1"/>
  <c r="J23" i="1" s="1"/>
  <c r="B23" i="13"/>
  <c r="I23" s="1"/>
  <c r="J24" i="1" s="1"/>
  <c r="B24" i="13"/>
  <c r="I24" s="1"/>
  <c r="J25" i="1" s="1"/>
  <c r="B25" i="13"/>
  <c r="I25" s="1"/>
  <c r="J26" i="1" s="1"/>
  <c r="B26" i="13"/>
  <c r="I26" s="1"/>
  <c r="J27" i="1" s="1"/>
  <c r="B27" i="13"/>
  <c r="I27" s="1"/>
  <c r="J28" i="1" s="1"/>
  <c r="B28" i="13"/>
  <c r="I28" s="1"/>
  <c r="J29" i="1" s="1"/>
  <c r="B29" i="13"/>
  <c r="I29" s="1"/>
  <c r="J30" i="1" s="1"/>
  <c r="B30" i="13"/>
  <c r="I30" s="1"/>
  <c r="J31" i="1" s="1"/>
  <c r="B31" i="13"/>
  <c r="I31" s="1"/>
  <c r="J32" i="1" s="1"/>
  <c r="B32" i="13"/>
  <c r="I32" s="1"/>
  <c r="J33" i="1" s="1"/>
  <c r="B33" i="13"/>
  <c r="I33" s="1"/>
  <c r="J34" i="1" s="1"/>
  <c r="B4" i="13"/>
  <c r="I4" s="1"/>
  <c r="B12" i="45"/>
  <c r="B13"/>
  <c r="B14"/>
  <c r="B15"/>
  <c r="B16"/>
  <c r="B17"/>
  <c r="B18"/>
  <c r="B19"/>
  <c r="B20"/>
  <c r="M20" s="1"/>
  <c r="I14" i="1" s="1"/>
  <c r="B21" i="45"/>
  <c r="M21" s="1"/>
  <c r="I15" i="1" s="1"/>
  <c r="B22" i="45"/>
  <c r="M22" s="1"/>
  <c r="I16" i="1" s="1"/>
  <c r="B23" i="45"/>
  <c r="M23" s="1"/>
  <c r="I17" i="1" s="1"/>
  <c r="B24" i="45"/>
  <c r="M24" s="1"/>
  <c r="I18" i="1" s="1"/>
  <c r="B25" i="45"/>
  <c r="M25" s="1"/>
  <c r="I19" i="1" s="1"/>
  <c r="B26" i="45"/>
  <c r="M26" s="1"/>
  <c r="I20" i="1" s="1"/>
  <c r="B27" i="45"/>
  <c r="M27" s="1"/>
  <c r="I21" i="1" s="1"/>
  <c r="B28" i="45"/>
  <c r="M28" s="1"/>
  <c r="I22" i="1" s="1"/>
  <c r="B29" i="45"/>
  <c r="M29" s="1"/>
  <c r="I23" i="1" s="1"/>
  <c r="B30" i="45"/>
  <c r="M30" s="1"/>
  <c r="I24" i="1" s="1"/>
  <c r="B31" i="45"/>
  <c r="M31" s="1"/>
  <c r="I25" i="1" s="1"/>
  <c r="B32" i="45"/>
  <c r="M32" s="1"/>
  <c r="I26" i="1" s="1"/>
  <c r="B33" i="45"/>
  <c r="M33" s="1"/>
  <c r="I27" i="1" s="1"/>
  <c r="B34" i="45"/>
  <c r="M34" s="1"/>
  <c r="I28" i="1" s="1"/>
  <c r="B35" i="45"/>
  <c r="M35" s="1"/>
  <c r="I29" i="1" s="1"/>
  <c r="B36" i="45"/>
  <c r="M36" s="1"/>
  <c r="I30" i="1" s="1"/>
  <c r="B37" i="45"/>
  <c r="M37" s="1"/>
  <c r="I31" i="1" s="1"/>
  <c r="B38" i="45"/>
  <c r="M38" s="1"/>
  <c r="I32" i="1" s="1"/>
  <c r="B39" i="45"/>
  <c r="M39" s="1"/>
  <c r="I33" i="1" s="1"/>
  <c r="B40" i="45"/>
  <c r="M40" s="1"/>
  <c r="I34" i="1" s="1"/>
  <c r="B11" i="45"/>
  <c r="B12" i="42"/>
  <c r="B13"/>
  <c r="B14"/>
  <c r="B15"/>
  <c r="B16"/>
  <c r="B17"/>
  <c r="B18"/>
  <c r="B19"/>
  <c r="B20"/>
  <c r="M20" s="1"/>
  <c r="F14" i="1" s="1"/>
  <c r="B21" i="42"/>
  <c r="M21" s="1"/>
  <c r="F15" i="1" s="1"/>
  <c r="B22" i="42"/>
  <c r="M22" s="1"/>
  <c r="F16" i="1" s="1"/>
  <c r="B23" i="42"/>
  <c r="M23" s="1"/>
  <c r="F17" i="1" s="1"/>
  <c r="B24" i="42"/>
  <c r="M24" s="1"/>
  <c r="F18" i="1" s="1"/>
  <c r="B25" i="42"/>
  <c r="M25" s="1"/>
  <c r="F19" i="1" s="1"/>
  <c r="B26" i="42"/>
  <c r="M26" s="1"/>
  <c r="F20" i="1" s="1"/>
  <c r="B27" i="42"/>
  <c r="M27" s="1"/>
  <c r="F21" i="1" s="1"/>
  <c r="B28" i="42"/>
  <c r="M28" s="1"/>
  <c r="F22" i="1" s="1"/>
  <c r="B29" i="42"/>
  <c r="M29" s="1"/>
  <c r="F23" i="1" s="1"/>
  <c r="B30" i="42"/>
  <c r="M30" s="1"/>
  <c r="F24" i="1" s="1"/>
  <c r="B31" i="42"/>
  <c r="M31" s="1"/>
  <c r="F25" i="1" s="1"/>
  <c r="B32" i="42"/>
  <c r="M32" s="1"/>
  <c r="F26" i="1" s="1"/>
  <c r="B33" i="42"/>
  <c r="M33" s="1"/>
  <c r="F27" i="1" s="1"/>
  <c r="B34" i="42"/>
  <c r="M34" s="1"/>
  <c r="F28" i="1" s="1"/>
  <c r="B35" i="42"/>
  <c r="M35" s="1"/>
  <c r="F29" i="1" s="1"/>
  <c r="B36" i="42"/>
  <c r="M36" s="1"/>
  <c r="F30" i="1" s="1"/>
  <c r="B37" i="42"/>
  <c r="M37" s="1"/>
  <c r="F31" i="1" s="1"/>
  <c r="B38" i="42"/>
  <c r="M38" s="1"/>
  <c r="F32" i="1" s="1"/>
  <c r="B39" i="42"/>
  <c r="M39" s="1"/>
  <c r="F33" i="1" s="1"/>
  <c r="B40" i="42"/>
  <c r="M40" s="1"/>
  <c r="F34" i="1" s="1"/>
  <c r="B11" i="42"/>
  <c r="B12" i="44"/>
  <c r="B13"/>
  <c r="B14"/>
  <c r="B15"/>
  <c r="B16"/>
  <c r="B17"/>
  <c r="B18"/>
  <c r="B19"/>
  <c r="B20"/>
  <c r="M20" s="1"/>
  <c r="H14" i="1" s="1"/>
  <c r="B21" i="44"/>
  <c r="M21" s="1"/>
  <c r="H15" i="1" s="1"/>
  <c r="B22" i="44"/>
  <c r="M22" s="1"/>
  <c r="H16" i="1" s="1"/>
  <c r="B23" i="44"/>
  <c r="M23" s="1"/>
  <c r="H17" i="1" s="1"/>
  <c r="B24" i="44"/>
  <c r="M24" s="1"/>
  <c r="H18" i="1" s="1"/>
  <c r="B25" i="44"/>
  <c r="M25" s="1"/>
  <c r="H19" i="1" s="1"/>
  <c r="B26" i="44"/>
  <c r="M26" s="1"/>
  <c r="H20" i="1" s="1"/>
  <c r="B27" i="44"/>
  <c r="M27" s="1"/>
  <c r="H21" i="1" s="1"/>
  <c r="B28" i="44"/>
  <c r="M28" s="1"/>
  <c r="H22" i="1" s="1"/>
  <c r="B29" i="44"/>
  <c r="M29" s="1"/>
  <c r="H23" i="1" s="1"/>
  <c r="B30" i="44"/>
  <c r="M30" s="1"/>
  <c r="H24" i="1" s="1"/>
  <c r="B31" i="44"/>
  <c r="M31" s="1"/>
  <c r="H25" i="1" s="1"/>
  <c r="B32" i="44"/>
  <c r="M32" s="1"/>
  <c r="H26" i="1" s="1"/>
  <c r="B33" i="44"/>
  <c r="M33" s="1"/>
  <c r="H27" i="1" s="1"/>
  <c r="B34" i="44"/>
  <c r="M34" s="1"/>
  <c r="H28" i="1" s="1"/>
  <c r="B35" i="44"/>
  <c r="M35" s="1"/>
  <c r="H29" i="1" s="1"/>
  <c r="B36" i="44"/>
  <c r="M36" s="1"/>
  <c r="H30" i="1" s="1"/>
  <c r="B37" i="44"/>
  <c r="M37" s="1"/>
  <c r="B38"/>
  <c r="M38" s="1"/>
  <c r="H32" i="1" s="1"/>
  <c r="B39" i="44"/>
  <c r="M39" s="1"/>
  <c r="H33" i="1" s="1"/>
  <c r="B40" i="44"/>
  <c r="M40" s="1"/>
  <c r="H34" i="1" s="1"/>
  <c r="B11" i="44"/>
  <c r="B40" i="43"/>
  <c r="M40" s="1"/>
  <c r="G34" i="1" s="1"/>
  <c r="B39" i="43"/>
  <c r="M39" s="1"/>
  <c r="G33" i="1" s="1"/>
  <c r="B38" i="43"/>
  <c r="M38" s="1"/>
  <c r="G32" i="1" s="1"/>
  <c r="B37" i="43"/>
  <c r="M37" s="1"/>
  <c r="B36"/>
  <c r="M36" s="1"/>
  <c r="G30" i="1" s="1"/>
  <c r="B35" i="43"/>
  <c r="M35" s="1"/>
  <c r="G29" i="1" s="1"/>
  <c r="B34" i="43"/>
  <c r="M34" s="1"/>
  <c r="G28" i="1" s="1"/>
  <c r="B33" i="43"/>
  <c r="M33" s="1"/>
  <c r="G27" i="1" s="1"/>
  <c r="B32" i="43"/>
  <c r="M32" s="1"/>
  <c r="G26" i="1" s="1"/>
  <c r="B31" i="43"/>
  <c r="M31" s="1"/>
  <c r="G25" i="1" s="1"/>
  <c r="B30" i="43"/>
  <c r="M30" s="1"/>
  <c r="G24" i="1" s="1"/>
  <c r="B29" i="43"/>
  <c r="M29" s="1"/>
  <c r="G23" i="1" s="1"/>
  <c r="B28" i="43"/>
  <c r="M28" s="1"/>
  <c r="G22" i="1" s="1"/>
  <c r="B27" i="43"/>
  <c r="M27" s="1"/>
  <c r="G21" i="1" s="1"/>
  <c r="B26" i="43"/>
  <c r="M26" s="1"/>
  <c r="G20" i="1" s="1"/>
  <c r="B25" i="43"/>
  <c r="M25" s="1"/>
  <c r="G19" i="1" s="1"/>
  <c r="B24" i="43"/>
  <c r="M24" s="1"/>
  <c r="G18" i="1" s="1"/>
  <c r="B23" i="43"/>
  <c r="M23" s="1"/>
  <c r="G17" i="1" s="1"/>
  <c r="B22" i="43"/>
  <c r="M22" s="1"/>
  <c r="G16" i="1" s="1"/>
  <c r="B21" i="43"/>
  <c r="M21" s="1"/>
  <c r="G15" i="1" s="1"/>
  <c r="B20" i="43"/>
  <c r="M20" s="1"/>
  <c r="G14" i="1" s="1"/>
  <c r="B19" i="43"/>
  <c r="B18"/>
  <c r="B17"/>
  <c r="B16"/>
  <c r="B15"/>
  <c r="B14"/>
  <c r="B13"/>
  <c r="B12"/>
  <c r="B11"/>
  <c r="B40" i="40"/>
  <c r="M40" s="1"/>
  <c r="E34" i="1" s="1"/>
  <c r="B39" i="40"/>
  <c r="M39" s="1"/>
  <c r="E33" i="1" s="1"/>
  <c r="B38" i="40"/>
  <c r="M38" s="1"/>
  <c r="E32" i="1" s="1"/>
  <c r="B37" i="40"/>
  <c r="M37" s="1"/>
  <c r="B36"/>
  <c r="M36" s="1"/>
  <c r="E30" i="1" s="1"/>
  <c r="B35" i="40"/>
  <c r="M35" s="1"/>
  <c r="E29" i="1" s="1"/>
  <c r="B34" i="40"/>
  <c r="M34" s="1"/>
  <c r="E28" i="1" s="1"/>
  <c r="B33" i="40"/>
  <c r="M33" s="1"/>
  <c r="E27" i="1" s="1"/>
  <c r="B32" i="40"/>
  <c r="M32" s="1"/>
  <c r="E26" i="1" s="1"/>
  <c r="B31" i="40"/>
  <c r="M31" s="1"/>
  <c r="E25" i="1" s="1"/>
  <c r="B30" i="40"/>
  <c r="M30" s="1"/>
  <c r="E24" i="1" s="1"/>
  <c r="B29" i="40"/>
  <c r="M29" s="1"/>
  <c r="E23" i="1" s="1"/>
  <c r="B28" i="40"/>
  <c r="M28" s="1"/>
  <c r="E22" i="1" s="1"/>
  <c r="B27" i="40"/>
  <c r="M27" s="1"/>
  <c r="E21" i="1" s="1"/>
  <c r="B26" i="40"/>
  <c r="M26" s="1"/>
  <c r="E20" i="1" s="1"/>
  <c r="B25" i="40"/>
  <c r="M25" s="1"/>
  <c r="E19" i="1" s="1"/>
  <c r="B24" i="40"/>
  <c r="M24" s="1"/>
  <c r="E18" i="1" s="1"/>
  <c r="B23" i="40"/>
  <c r="M23" s="1"/>
  <c r="E17" i="1" s="1"/>
  <c r="B22" i="40"/>
  <c r="M22" s="1"/>
  <c r="E16" i="1" s="1"/>
  <c r="B21" i="40"/>
  <c r="M21" s="1"/>
  <c r="E15" i="1" s="1"/>
  <c r="B20" i="40"/>
  <c r="M20" s="1"/>
  <c r="E14" i="1" s="1"/>
  <c r="B19" i="40"/>
  <c r="B18"/>
  <c r="B17"/>
  <c r="B16"/>
  <c r="B15"/>
  <c r="B14"/>
  <c r="B13"/>
  <c r="B12"/>
  <c r="B11"/>
  <c r="B40" i="9"/>
  <c r="M40" s="1"/>
  <c r="D34" i="1" s="1"/>
  <c r="M34" s="1"/>
  <c r="B39" i="9"/>
  <c r="M39" s="1"/>
  <c r="D33" i="1" s="1"/>
  <c r="B38" i="9"/>
  <c r="M38" s="1"/>
  <c r="D32" i="1" s="1"/>
  <c r="B37" i="9"/>
  <c r="M37" s="1"/>
  <c r="B36"/>
  <c r="M36" s="1"/>
  <c r="D30" i="1" s="1"/>
  <c r="B35" i="9"/>
  <c r="M35" s="1"/>
  <c r="D29" i="1" s="1"/>
  <c r="B34" i="9"/>
  <c r="M34" s="1"/>
  <c r="D28" i="1" s="1"/>
  <c r="B33" i="9"/>
  <c r="M33" s="1"/>
  <c r="D27" i="1" s="1"/>
  <c r="B32" i="9"/>
  <c r="M32" s="1"/>
  <c r="D26" i="1" s="1"/>
  <c r="B31" i="9"/>
  <c r="M31" s="1"/>
  <c r="D25" i="1" s="1"/>
  <c r="B30" i="9"/>
  <c r="M30" s="1"/>
  <c r="D24" i="1" s="1"/>
  <c r="B29" i="9"/>
  <c r="M29" s="1"/>
  <c r="D23" i="1" s="1"/>
  <c r="B28" i="9"/>
  <c r="M28" s="1"/>
  <c r="D22" i="1" s="1"/>
  <c r="B27" i="9"/>
  <c r="M27" s="1"/>
  <c r="D21" i="1" s="1"/>
  <c r="B26" i="9"/>
  <c r="M26" s="1"/>
  <c r="D20" i="1" s="1"/>
  <c r="B25" i="9"/>
  <c r="M25" s="1"/>
  <c r="D19" i="1" s="1"/>
  <c r="B24" i="9"/>
  <c r="M24" s="1"/>
  <c r="D18" i="1" s="1"/>
  <c r="B23" i="9"/>
  <c r="M23" s="1"/>
  <c r="D17" i="1" s="1"/>
  <c r="B22" i="9"/>
  <c r="M22" s="1"/>
  <c r="D16" i="1" s="1"/>
  <c r="B21" i="9"/>
  <c r="M21" s="1"/>
  <c r="D15" i="1" s="1"/>
  <c r="B20" i="9"/>
  <c r="M20" s="1"/>
  <c r="D14" i="1" s="1"/>
  <c r="B19" i="9"/>
  <c r="M19" s="1"/>
  <c r="B18"/>
  <c r="B17"/>
  <c r="B16"/>
  <c r="B15"/>
  <c r="B14"/>
  <c r="B13"/>
  <c r="B12"/>
  <c r="B11"/>
  <c r="E31" i="1" l="1"/>
  <c r="D31"/>
  <c r="G31"/>
  <c r="H31"/>
  <c r="J5" i="28"/>
  <c r="I5"/>
  <c r="I30"/>
  <c r="J30"/>
  <c r="I26"/>
  <c r="J26"/>
  <c r="I22"/>
  <c r="J22"/>
  <c r="I18"/>
  <c r="J18"/>
  <c r="I14"/>
  <c r="J14"/>
  <c r="J31"/>
  <c r="I31"/>
  <c r="J27"/>
  <c r="I27"/>
  <c r="J23"/>
  <c r="I23"/>
  <c r="J19"/>
  <c r="I19"/>
  <c r="J15"/>
  <c r="I15"/>
  <c r="I32"/>
  <c r="J32"/>
  <c r="I28"/>
  <c r="J28"/>
  <c r="I24"/>
  <c r="J24"/>
  <c r="I20"/>
  <c r="J20"/>
  <c r="I16"/>
  <c r="J16"/>
  <c r="M15" i="1"/>
  <c r="J33" i="28"/>
  <c r="I33"/>
  <c r="J29"/>
  <c r="I29"/>
  <c r="J25"/>
  <c r="I25"/>
  <c r="J21"/>
  <c r="I21"/>
  <c r="J17"/>
  <c r="I17"/>
  <c r="J13"/>
  <c r="I13"/>
  <c r="M19" i="1"/>
  <c r="M23"/>
  <c r="M27"/>
  <c r="M32"/>
  <c r="M33"/>
  <c r="M28"/>
  <c r="M30"/>
  <c r="M29"/>
  <c r="M18"/>
  <c r="M22"/>
  <c r="M26"/>
  <c r="M25"/>
  <c r="M24"/>
  <c r="M16"/>
  <c r="M20"/>
  <c r="M21"/>
  <c r="M17"/>
  <c r="M14"/>
  <c r="J12"/>
  <c r="J7"/>
  <c r="J6"/>
  <c r="J9"/>
  <c r="J8"/>
  <c r="AB36" i="17"/>
  <c r="AB28"/>
  <c r="AB20"/>
  <c r="AB35"/>
  <c r="AB31"/>
  <c r="AB27"/>
  <c r="AB23"/>
  <c r="AB19"/>
  <c r="AB15"/>
  <c r="AB11"/>
  <c r="AB34"/>
  <c r="AB30"/>
  <c r="AB26"/>
  <c r="AB22"/>
  <c r="AB18"/>
  <c r="AB14"/>
  <c r="AB10"/>
  <c r="AB32"/>
  <c r="AB24"/>
  <c r="AB16"/>
  <c r="AB37"/>
  <c r="AB33"/>
  <c r="AB29"/>
  <c r="AB25"/>
  <c r="AB21"/>
  <c r="AB17"/>
  <c r="AB13"/>
  <c r="AB9"/>
  <c r="AB12"/>
  <c r="M31" i="1" l="1"/>
  <c r="E5" i="19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H6"/>
  <c r="H7"/>
  <c r="B34" i="47"/>
  <c r="J34" s="1"/>
  <c r="B33"/>
  <c r="B32"/>
  <c r="J32" s="1"/>
  <c r="B31"/>
  <c r="J31" s="1"/>
  <c r="B30"/>
  <c r="J30" s="1"/>
  <c r="B29"/>
  <c r="B28"/>
  <c r="J28" s="1"/>
  <c r="B27"/>
  <c r="J27" s="1"/>
  <c r="B26"/>
  <c r="J26" s="1"/>
  <c r="B25"/>
  <c r="B24"/>
  <c r="J24" s="1"/>
  <c r="B23"/>
  <c r="J23" s="1"/>
  <c r="B22"/>
  <c r="J22" s="1"/>
  <c r="B21"/>
  <c r="B20"/>
  <c r="J20" s="1"/>
  <c r="B19"/>
  <c r="J19" s="1"/>
  <c r="B18"/>
  <c r="J18" s="1"/>
  <c r="B17"/>
  <c r="B16"/>
  <c r="J16" s="1"/>
  <c r="B15"/>
  <c r="J15" s="1"/>
  <c r="B14"/>
  <c r="J14" s="1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J28"/>
  <c r="K28" s="1"/>
  <c r="L28" s="1"/>
  <c r="J27"/>
  <c r="K27" s="1"/>
  <c r="L27" s="1"/>
  <c r="J26"/>
  <c r="K26" s="1"/>
  <c r="L26" s="1"/>
  <c r="J25"/>
  <c r="K25" s="1"/>
  <c r="L25" s="1"/>
  <c r="J24"/>
  <c r="J23"/>
  <c r="K23" s="1"/>
  <c r="L23" s="1"/>
  <c r="J22"/>
  <c r="K22" s="1"/>
  <c r="L22" s="1"/>
  <c r="J21"/>
  <c r="K21" s="1"/>
  <c r="L21" s="1"/>
  <c r="J20"/>
  <c r="K20" s="1"/>
  <c r="L20" s="1"/>
  <c r="J19"/>
  <c r="K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K24"/>
  <c r="L24" s="1"/>
  <c r="K12"/>
  <c r="L12" s="1"/>
  <c r="M12" s="1"/>
  <c r="F17" i="44"/>
  <c r="F25"/>
  <c r="F33"/>
  <c r="F21" i="45"/>
  <c r="F29"/>
  <c r="F37"/>
  <c r="L9" i="35"/>
  <c r="M9" s="1"/>
  <c r="K9" i="1" s="1"/>
  <c r="L19" i="35"/>
  <c r="L29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E6" i="19"/>
  <c r="E7"/>
  <c r="E8"/>
  <c r="E9"/>
  <c r="E10"/>
  <c r="J10" s="1"/>
  <c r="E11"/>
  <c r="J11" s="1"/>
  <c r="E12"/>
  <c r="J12" s="1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H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J13"/>
  <c r="B23"/>
  <c r="B24"/>
  <c r="J24" s="1"/>
  <c r="B25"/>
  <c r="J25" s="1"/>
  <c r="B26"/>
  <c r="J26" s="1"/>
  <c r="B27"/>
  <c r="B28"/>
  <c r="J28" s="1"/>
  <c r="B29"/>
  <c r="J29" s="1"/>
  <c r="B30"/>
  <c r="J30" s="1"/>
  <c r="B31"/>
  <c r="B32"/>
  <c r="J32" s="1"/>
  <c r="B33"/>
  <c r="J33" s="1"/>
  <c r="B34"/>
  <c r="J34" s="1"/>
  <c r="F11" i="9"/>
  <c r="F28"/>
  <c r="F16"/>
  <c r="F17"/>
  <c r="F18"/>
  <c r="F19"/>
  <c r="F20"/>
  <c r="F21"/>
  <c r="F23"/>
  <c r="F24"/>
  <c r="F27"/>
  <c r="F30"/>
  <c r="F32"/>
  <c r="F36"/>
  <c r="F40"/>
  <c r="B14" i="19"/>
  <c r="J14" s="1"/>
  <c r="B15"/>
  <c r="B16"/>
  <c r="J16" s="1"/>
  <c r="B17"/>
  <c r="J17" s="1"/>
  <c r="B18"/>
  <c r="J18" s="1"/>
  <c r="B19"/>
  <c r="B20"/>
  <c r="J20" s="1"/>
  <c r="B21"/>
  <c r="J21" s="1"/>
  <c r="B22"/>
  <c r="J22" s="1"/>
  <c r="F12" i="9"/>
  <c r="F3" i="17"/>
  <c r="G3" s="1"/>
  <c r="H3" s="1"/>
  <c r="H5" s="1"/>
  <c r="H5" i="9"/>
  <c r="I5" s="1"/>
  <c r="J13" i="47" l="1"/>
  <c r="F50" i="17"/>
  <c r="G50" s="1"/>
  <c r="F52"/>
  <c r="G52" s="1"/>
  <c r="F45"/>
  <c r="G45" s="1"/>
  <c r="F48"/>
  <c r="G48" s="1"/>
  <c r="F41"/>
  <c r="G41" s="1"/>
  <c r="F44"/>
  <c r="G44" s="1"/>
  <c r="F46"/>
  <c r="G46" s="1"/>
  <c r="F42"/>
  <c r="G42" s="1"/>
  <c r="F39"/>
  <c r="G39" s="1"/>
  <c r="H39" s="1"/>
  <c r="AC39" s="1"/>
  <c r="AE39" s="1"/>
  <c r="G36" i="28" s="1"/>
  <c r="F40" i="17"/>
  <c r="G40" s="1"/>
  <c r="H40" s="1"/>
  <c r="AC40" s="1"/>
  <c r="AE40" s="1"/>
  <c r="G37" i="28" s="1"/>
  <c r="F38" i="17"/>
  <c r="G38" s="1"/>
  <c r="H38" s="1"/>
  <c r="AC38" s="1"/>
  <c r="AE38" s="1"/>
  <c r="G35" i="28" s="1"/>
  <c r="F49" i="17"/>
  <c r="G49" s="1"/>
  <c r="F47"/>
  <c r="G47" s="1"/>
  <c r="F43"/>
  <c r="G43" s="1"/>
  <c r="F51"/>
  <c r="G51" s="1"/>
  <c r="J17" i="47"/>
  <c r="J21"/>
  <c r="J25"/>
  <c r="J29"/>
  <c r="J33"/>
  <c r="J19" i="19"/>
  <c r="J15"/>
  <c r="J31"/>
  <c r="J27"/>
  <c r="J23"/>
  <c r="J37" i="28"/>
  <c r="J6" i="19"/>
  <c r="K12" i="1"/>
  <c r="J10" i="46"/>
  <c r="J12"/>
  <c r="J11"/>
  <c r="J9"/>
  <c r="J8"/>
  <c r="J6"/>
  <c r="J5"/>
  <c r="G14" i="44"/>
  <c r="G30"/>
  <c r="H30" s="1"/>
  <c r="G29"/>
  <c r="G40"/>
  <c r="G21"/>
  <c r="G26" i="45"/>
  <c r="H26" s="1"/>
  <c r="G20"/>
  <c r="G40"/>
  <c r="H40" s="1"/>
  <c r="G37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G13" i="44"/>
  <c r="H13" s="1"/>
  <c r="H7" i="1" s="1"/>
  <c r="G31" i="44"/>
  <c r="H31" s="1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J7" i="19"/>
  <c r="G36" i="44"/>
  <c r="H36" s="1"/>
  <c r="G26"/>
  <c r="H26" s="1"/>
  <c r="G20"/>
  <c r="G11"/>
  <c r="H11" s="1"/>
  <c r="H5" i="1" s="1"/>
  <c r="G34" i="45"/>
  <c r="H34" s="1"/>
  <c r="G28"/>
  <c r="H28" s="1"/>
  <c r="G22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H39" s="1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J5" i="19"/>
  <c r="J9"/>
  <c r="J8"/>
  <c r="J5" i="47"/>
  <c r="J6"/>
  <c r="H6" i="17"/>
  <c r="F8"/>
  <c r="G8" s="1"/>
  <c r="H8" s="1"/>
  <c r="AC8" s="1"/>
  <c r="AE8" s="1"/>
  <c r="G5" i="28" s="1"/>
  <c r="J7" i="47"/>
  <c r="J9"/>
  <c r="H20" i="45"/>
  <c r="H37"/>
  <c r="H29"/>
  <c r="H33"/>
  <c r="H27"/>
  <c r="H22"/>
  <c r="H40" i="44"/>
  <c r="H24"/>
  <c r="H14"/>
  <c r="H8" i="1" s="1"/>
  <c r="H33" i="44"/>
  <c r="H21"/>
  <c r="H20"/>
  <c r="H12"/>
  <c r="H6" i="1" s="1"/>
  <c r="H16" i="44"/>
  <c r="H29"/>
  <c r="H38" i="43"/>
  <c r="H29"/>
  <c r="H20" i="42"/>
  <c r="H28"/>
  <c r="H37"/>
  <c r="H22"/>
  <c r="H27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H36" i="28" l="1"/>
  <c r="H37"/>
  <c r="H35"/>
  <c r="H5"/>
  <c r="F12" i="1"/>
  <c r="H16" i="42"/>
  <c r="F10" i="1" s="1"/>
  <c r="F3" i="28" l="1"/>
  <c r="E27" i="17"/>
  <c r="F27" s="1"/>
  <c r="G27" s="1"/>
  <c r="H27" s="1"/>
  <c r="AC27" s="1"/>
  <c r="AE27" s="1"/>
  <c r="G24" i="28" s="1"/>
  <c r="E17" i="17"/>
  <c r="F17" s="1"/>
  <c r="G17" s="1"/>
  <c r="H17" s="1"/>
  <c r="AC17" s="1"/>
  <c r="AE17" s="1"/>
  <c r="G14" i="28" s="1"/>
  <c r="E35" i="17"/>
  <c r="F35" s="1"/>
  <c r="G35" s="1"/>
  <c r="H35" s="1"/>
  <c r="AC35" s="1"/>
  <c r="AE35" s="1"/>
  <c r="G32" i="28" s="1"/>
  <c r="E34" i="17"/>
  <c r="F34" s="1"/>
  <c r="G34" s="1"/>
  <c r="H34" s="1"/>
  <c r="AC34" s="1"/>
  <c r="AE34" s="1"/>
  <c r="G31" i="28" s="1"/>
  <c r="E21" i="17"/>
  <c r="F21" s="1"/>
  <c r="G21" s="1"/>
  <c r="H21" s="1"/>
  <c r="AC21" s="1"/>
  <c r="AE21" s="1"/>
  <c r="G18" i="28" s="1"/>
  <c r="E23" i="17"/>
  <c r="F23" s="1"/>
  <c r="G23" s="1"/>
  <c r="H23" s="1"/>
  <c r="AC23" s="1"/>
  <c r="AE23" s="1"/>
  <c r="G20" i="28" s="1"/>
  <c r="E22" i="17"/>
  <c r="F22" s="1"/>
  <c r="G22" s="1"/>
  <c r="H22" s="1"/>
  <c r="AC22" s="1"/>
  <c r="AE22" s="1"/>
  <c r="G19" i="28" s="1"/>
  <c r="E30" i="17"/>
  <c r="F30" s="1"/>
  <c r="G30" s="1"/>
  <c r="H30" s="1"/>
  <c r="AC30" s="1"/>
  <c r="AE30" s="1"/>
  <c r="G27" i="28" s="1"/>
  <c r="E11" i="17"/>
  <c r="F11" s="1"/>
  <c r="G11" s="1"/>
  <c r="E25"/>
  <c r="F25" s="1"/>
  <c r="G25" s="1"/>
  <c r="H25" s="1"/>
  <c r="AC25" s="1"/>
  <c r="AE25" s="1"/>
  <c r="G22" i="28" s="1"/>
  <c r="E10" i="17"/>
  <c r="F10" s="1"/>
  <c r="G10" s="1"/>
  <c r="H10" s="1"/>
  <c r="E31"/>
  <c r="F31" s="1"/>
  <c r="G31" s="1"/>
  <c r="H31" s="1"/>
  <c r="AC31" s="1"/>
  <c r="AE31" s="1"/>
  <c r="G28" i="28" s="1"/>
  <c r="E18" i="17"/>
  <c r="F18" s="1"/>
  <c r="G18" s="1"/>
  <c r="H18" s="1"/>
  <c r="AC18" s="1"/>
  <c r="AE18" s="1"/>
  <c r="G15" i="28" s="1"/>
  <c r="E20" i="17"/>
  <c r="F20" s="1"/>
  <c r="G20" s="1"/>
  <c r="H20" s="1"/>
  <c r="AC20" s="1"/>
  <c r="AE20" s="1"/>
  <c r="G17" i="28" s="1"/>
  <c r="E24" i="17"/>
  <c r="F24" s="1"/>
  <c r="G24" s="1"/>
  <c r="H24" s="1"/>
  <c r="AC24" s="1"/>
  <c r="AE24" s="1"/>
  <c r="G21" i="28" s="1"/>
  <c r="E36" i="17"/>
  <c r="F36" s="1"/>
  <c r="G36" s="1"/>
  <c r="H36" s="1"/>
  <c r="AC36" s="1"/>
  <c r="AE36" s="1"/>
  <c r="G33" i="28" s="1"/>
  <c r="E26" i="17"/>
  <c r="F26" s="1"/>
  <c r="G26" s="1"/>
  <c r="H26" s="1"/>
  <c r="AC26" s="1"/>
  <c r="AE26" s="1"/>
  <c r="G23" i="28" s="1"/>
  <c r="E19" i="17"/>
  <c r="F19" s="1"/>
  <c r="G19" s="1"/>
  <c r="H19" s="1"/>
  <c r="AC19" s="1"/>
  <c r="AE19" s="1"/>
  <c r="G16" i="28" s="1"/>
  <c r="E32" i="17"/>
  <c r="F32" s="1"/>
  <c r="G32" s="1"/>
  <c r="H32" s="1"/>
  <c r="AC32" s="1"/>
  <c r="AE32" s="1"/>
  <c r="G29" i="28" s="1"/>
  <c r="E37" i="17"/>
  <c r="F37" s="1"/>
  <c r="G37" s="1"/>
  <c r="H37" s="1"/>
  <c r="AC37" s="1"/>
  <c r="AE37" s="1"/>
  <c r="G34" i="28" s="1"/>
  <c r="E13" i="17"/>
  <c r="F13" s="1"/>
  <c r="G13" s="1"/>
  <c r="H13" s="1"/>
  <c r="E16"/>
  <c r="F16" s="1"/>
  <c r="G16" s="1"/>
  <c r="H16" s="1"/>
  <c r="AC16" s="1"/>
  <c r="AE16" s="1"/>
  <c r="G13" i="28" s="1"/>
  <c r="E29" i="17"/>
  <c r="F29" s="1"/>
  <c r="G29" s="1"/>
  <c r="H29" s="1"/>
  <c r="AC29" s="1"/>
  <c r="AE29" s="1"/>
  <c r="G26" i="28" s="1"/>
  <c r="E15" i="17"/>
  <c r="F15" s="1"/>
  <c r="G15" s="1"/>
  <c r="H15" s="1"/>
  <c r="AC15" s="1"/>
  <c r="AE15" s="1"/>
  <c r="G12" i="28" s="1"/>
  <c r="E14" i="17"/>
  <c r="F14" s="1"/>
  <c r="G14" s="1"/>
  <c r="H14" s="1"/>
  <c r="AC14" s="1"/>
  <c r="AE14" s="1"/>
  <c r="G11" i="28" s="1"/>
  <c r="E28" i="17"/>
  <c r="F28" s="1"/>
  <c r="G28" s="1"/>
  <c r="H28" s="1"/>
  <c r="AC28" s="1"/>
  <c r="AE28" s="1"/>
  <c r="G25" i="28" s="1"/>
  <c r="E9" i="17"/>
  <c r="E12"/>
  <c r="F12" s="1"/>
  <c r="G12" s="1"/>
  <c r="E33"/>
  <c r="F33" s="1"/>
  <c r="G33" s="1"/>
  <c r="H33" s="1"/>
  <c r="AC33" s="1"/>
  <c r="AE33" s="1"/>
  <c r="G30" i="28" s="1"/>
  <c r="H34" l="1"/>
  <c r="H33"/>
  <c r="H28"/>
  <c r="H27"/>
  <c r="H31"/>
  <c r="H30"/>
  <c r="H23"/>
  <c r="H15"/>
  <c r="H18"/>
  <c r="H24"/>
  <c r="H25"/>
  <c r="H16"/>
  <c r="H17"/>
  <c r="H22"/>
  <c r="H20"/>
  <c r="H14"/>
  <c r="H26"/>
  <c r="H29"/>
  <c r="H21"/>
  <c r="H19"/>
  <c r="H32"/>
  <c r="H13"/>
  <c r="H11"/>
  <c r="H12"/>
  <c r="AC10" i="17"/>
  <c r="AE10" s="1"/>
  <c r="G7" i="28" s="1"/>
  <c r="AC13" i="17"/>
  <c r="AE13" s="1"/>
  <c r="G10" i="28" s="1"/>
  <c r="H12" i="17"/>
  <c r="H11"/>
  <c r="F9"/>
  <c r="H7" i="28" l="1"/>
  <c r="H10"/>
  <c r="AC11" i="17"/>
  <c r="AE11" s="1"/>
  <c r="G8" i="28" s="1"/>
  <c r="AC12" i="17"/>
  <c r="AE12" s="1"/>
  <c r="G9" i="28" s="1"/>
  <c r="G9" i="17"/>
  <c r="H9" s="1"/>
  <c r="H8" i="28" l="1"/>
  <c r="H9"/>
  <c r="AC9" i="17"/>
  <c r="AE9" s="1"/>
  <c r="G6" i="28" s="1"/>
  <c r="K37" l="1"/>
  <c r="K5"/>
  <c r="K35"/>
  <c r="K36"/>
  <c r="K27"/>
  <c r="K15"/>
  <c r="K24"/>
  <c r="K16"/>
  <c r="K29"/>
  <c r="K13"/>
  <c r="K33"/>
  <c r="K30"/>
  <c r="K22"/>
  <c r="K14"/>
  <c r="K19"/>
  <c r="K12"/>
  <c r="K34"/>
  <c r="K23"/>
  <c r="K18"/>
  <c r="K20"/>
  <c r="K26"/>
  <c r="K21"/>
  <c r="K11"/>
  <c r="K28"/>
  <c r="K31"/>
  <c r="K25"/>
  <c r="K17"/>
  <c r="K32"/>
  <c r="K10"/>
  <c r="K7"/>
  <c r="K9"/>
  <c r="K8"/>
  <c r="H6"/>
  <c r="L8" s="1"/>
  <c r="K6"/>
  <c r="G3"/>
  <c r="L6" l="1"/>
  <c r="L37"/>
  <c r="L5"/>
  <c r="L35"/>
  <c r="L36"/>
  <c r="L20"/>
  <c r="L32"/>
  <c r="L28"/>
  <c r="L24"/>
  <c r="L19"/>
  <c r="L33"/>
  <c r="L12"/>
  <c r="L26"/>
  <c r="L34"/>
  <c r="L31"/>
  <c r="L16"/>
  <c r="L30"/>
  <c r="L21"/>
  <c r="L23"/>
  <c r="L25"/>
  <c r="L29"/>
  <c r="L27"/>
  <c r="L22"/>
  <c r="L11"/>
  <c r="L18"/>
  <c r="L17"/>
  <c r="L13"/>
  <c r="L15"/>
  <c r="L14"/>
  <c r="L10"/>
  <c r="L7"/>
  <c r="L9"/>
  <c r="I7" i="9"/>
  <c r="D13" l="1"/>
  <c r="D17"/>
  <c r="D21"/>
  <c r="D25"/>
  <c r="D29"/>
  <c r="D33"/>
  <c r="D37"/>
  <c r="D11"/>
  <c r="D14"/>
  <c r="D18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H18" l="1"/>
  <c r="M18" s="1"/>
  <c r="D12" i="1" s="1"/>
  <c r="M12" s="1"/>
  <c r="D11"/>
  <c r="M11" s="1"/>
  <c r="D10"/>
  <c r="M10" s="1"/>
  <c r="E3" i="28" l="1"/>
  <c r="H3" l="1"/>
</calcChain>
</file>

<file path=xl/sharedStrings.xml><?xml version="1.0" encoding="utf-8"?>
<sst xmlns="http://schemas.openxmlformats.org/spreadsheetml/2006/main" count="683" uniqueCount="262">
  <si>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</si>
  <si>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</si>
  <si>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</si>
  <si>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</si>
  <si>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</si>
  <si>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</si>
  <si>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</si>
  <si>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</si>
  <si>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</si>
  <si>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</si>
  <si>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</si>
  <si>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</si>
  <si>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</si>
  <si>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</si>
  <si>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</si>
  <si>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</si>
  <si>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</si>
  <si>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</si>
  <si>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</si>
  <si>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</si>
  <si>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</si>
  <si>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</si>
  <si>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</si>
  <si>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</si>
  <si>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</si>
  <si>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</si>
  <si>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</si>
  <si>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</si>
  <si>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</si>
  <si>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</si>
  <si>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</si>
  <si>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</si>
  <si>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</si>
  <si>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</si>
  <si>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</si>
  <si>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</si>
  <si>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</si>
  <si>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</si>
  <si>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</si>
  <si>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</si>
  <si>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</si>
  <si>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</si>
  <si>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</si>
  <si>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</si>
  <si>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</si>
  <si>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</si>
  <si>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</si>
  <si>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</si>
  <si>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</si>
  <si>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</si>
  <si>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</si>
  <si>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</si>
  <si>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</si>
  <si>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</si>
  <si>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</si>
  <si>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</si>
  <si>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</si>
  <si>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</si>
  <si>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</si>
  <si>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</si>
  <si>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</si>
  <si>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</si>
  <si>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</si>
  <si>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</si>
  <si>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</si>
  <si>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</si>
  <si>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</si>
  <si>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</si>
  <si>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</si>
  <si>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</si>
  <si>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</si>
  <si>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</si>
  <si>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</si>
  <si>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</si>
  <si>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</si>
  <si>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Navn på PP</t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</si>
  <si>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</si>
  <si>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</si>
  <si>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</si>
  <si>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</si>
  <si>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</si>
  <si>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</si>
  <si>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</si>
  <si>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</si>
  <si>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</si>
  <si>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</si>
  <si>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</si>
  <si>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</si>
  <si>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</si>
  <si>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</si>
  <si>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</si>
  <si>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</si>
  <si>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</si>
  <si>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</si>
  <si>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</si>
  <si>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</si>
  <si>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</si>
  <si>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</si>
  <si>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</si>
  <si>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</si>
  <si>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</si>
  <si>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</si>
  <si>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</si>
  <si>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</si>
  <si>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</si>
  <si>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</si>
  <si>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</si>
  <si>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</si>
  <si>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</si>
  <si>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</si>
  <si>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</si>
  <si>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</si>
  <si>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</si>
  <si>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</si>
  <si>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</si>
  <si>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</si>
  <si>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</si>
  <si>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</si>
  <si>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</si>
  <si>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</si>
  <si>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</si>
  <si>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</si>
  <si>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</si>
  <si>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</si>
  <si>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</si>
  <si>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</si>
  <si>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</si>
  <si>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</si>
  <si>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</si>
  <si>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</si>
  <si>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</si>
  <si>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</si>
  <si>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</si>
  <si>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</si>
  <si>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</si>
  <si>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</si>
  <si>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</si>
  <si>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</si>
  <si>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</si>
  <si>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</si>
  <si>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</si>
  <si>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</si>
  <si>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</si>
  <si>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</si>
  <si>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</si>
  <si>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</si>
  <si>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</si>
  <si>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</si>
  <si>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</si>
  <si>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</si>
  <si>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</si>
  <si>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</si>
  <si>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</si>
  <si>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</si>
  <si>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</si>
  <si>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</si>
  <si>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</si>
  <si>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</si>
  <si>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</si>
  <si>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</si>
  <si>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</si>
  <si>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</si>
  <si>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</si>
  <si>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</si>
  <si>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</si>
  <si>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</si>
  <si>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</si>
  <si>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</si>
  <si>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</si>
  <si>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</si>
  <si>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</si>
  <si>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</si>
  <si>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</si>
  <si>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</si>
  <si>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</si>
  <si>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</si>
  <si>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</si>
  <si>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</si>
  <si>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</si>
  <si>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</si>
  <si>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</si>
  <si>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</si>
  <si>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</si>
  <si>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PP1</t>
  </si>
  <si>
    <t>%</t>
  </si>
  <si>
    <t>Etape 1
MÅL</t>
  </si>
  <si>
    <t>KLIK</t>
  </si>
  <si>
    <t>18/11 2018</t>
  </si>
  <si>
    <t>TREC</t>
  </si>
  <si>
    <t>Anton Ploug Rogren</t>
  </si>
  <si>
    <t>Focus</t>
  </si>
  <si>
    <t>Mica</t>
  </si>
  <si>
    <t>Danbars Legacy DK</t>
  </si>
  <si>
    <t>Nicon</t>
  </si>
  <si>
    <t>SAR</t>
  </si>
  <si>
    <t>SLS</t>
  </si>
  <si>
    <t>Placering</t>
  </si>
  <si>
    <t>15 sek. Tillæg for hver forhindring i gruppe 3: præcision og gruppe 5: føre hest</t>
  </si>
  <si>
    <t>Zeziliea Larsen</t>
  </si>
  <si>
    <t>Julie Andrea Cheung</t>
  </si>
  <si>
    <t>Kirstine Haugaard</t>
  </si>
  <si>
    <t>Pernille Skov Sørensen</t>
  </si>
  <si>
    <t>Aliena Marie Damgaard Svendsen</t>
  </si>
  <si>
    <t>Basse</t>
  </si>
  <si>
    <t>Rubina fra Nord</t>
  </si>
  <si>
    <t>Tarok Bjerget</t>
  </si>
  <si>
    <t>Elisabeth Sørensen</t>
  </si>
  <si>
    <t>Quattro's Kidoko Star</t>
  </si>
  <si>
    <t>Jeppe</t>
  </si>
  <si>
    <t>FRKS</t>
  </si>
  <si>
    <t>VASK</t>
  </si>
  <si>
    <t>LFHR</t>
  </si>
  <si>
    <t>SØK</t>
  </si>
  <si>
    <t>T0</t>
  </si>
  <si>
    <t>Emma Lassen</t>
  </si>
  <si>
    <t>Emilie Nielsen</t>
  </si>
  <si>
    <t>Anne Lise Hansen</t>
  </si>
  <si>
    <t>Maibritt Andersen</t>
  </si>
  <si>
    <t>Anja Sigvard Nielsen</t>
  </si>
  <si>
    <t>Ida Povlsen</t>
  </si>
  <si>
    <t>Annika Jensen</t>
  </si>
  <si>
    <t>Cecilie Jensen</t>
  </si>
  <si>
    <t>Emilie Steinmejer</t>
  </si>
  <si>
    <t>Alexia Almskou</t>
  </si>
  <si>
    <t>Jenny Hedegaard</t>
  </si>
  <si>
    <t>Christina Ebbe</t>
  </si>
  <si>
    <t>Heidi Hedegård</t>
  </si>
  <si>
    <t>Sarah Skjødt</t>
  </si>
  <si>
    <t>Benjamin Antomisen</t>
  </si>
  <si>
    <t>Katrine Lundstrøm</t>
  </si>
  <si>
    <t>Pernille Hansen</t>
  </si>
  <si>
    <t>Naja Andersen</t>
  </si>
  <si>
    <t>Tilde Lindhardt</t>
  </si>
  <si>
    <t>Christina Norman Sørensen</t>
  </si>
  <si>
    <t>Lena Johansson</t>
  </si>
  <si>
    <t>Ingelise Schmidt</t>
  </si>
  <si>
    <t>Karina Nielsen</t>
  </si>
  <si>
    <t>Patrick</t>
  </si>
  <si>
    <t>Ajea</t>
  </si>
  <si>
    <t>Ditmar</t>
  </si>
  <si>
    <t>Speedy</t>
  </si>
  <si>
    <t>Bokki fra Blanshoved</t>
  </si>
  <si>
    <t>Ozzy</t>
  </si>
  <si>
    <t>Bimse</t>
  </si>
  <si>
    <t>Kutar</t>
  </si>
  <si>
    <t>Sperit Menorca</t>
  </si>
  <si>
    <t>Hrafn fra Lillegård</t>
  </si>
  <si>
    <t>Sira</t>
  </si>
  <si>
    <t>Baloo</t>
  </si>
  <si>
    <t>Funny</t>
  </si>
  <si>
    <t>Urdur fra Lille Nørregård</t>
  </si>
  <si>
    <t>Imke</t>
  </si>
  <si>
    <t>Vilma fra Olafsvollum</t>
  </si>
  <si>
    <t>Claughaun Peanut</t>
  </si>
  <si>
    <t>Dråbe Rosendal</t>
  </si>
  <si>
    <t>SGR</t>
  </si>
  <si>
    <t>XØLR</t>
  </si>
  <si>
    <t>RESULTATER - T0</t>
  </si>
  <si>
    <t>PTV - T0</t>
  </si>
  <si>
    <t>Cornet Vinstrup</t>
  </si>
  <si>
    <t xml:space="preserve">Sira </t>
  </si>
  <si>
    <t>VAL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</si>
</sst>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0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 applyProtection="1"/>
    <xf numFmtId="0" fontId="0" fillId="0" borderId="0" xfId="0"/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41"/>
  <sheetViews>
    <sheetView topLeftCell="A10" workbookViewId="0">
      <selection activeCell="D17" sqref="D17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5" t="s">
        <v>100</v>
      </c>
      <c r="B1" s="296"/>
      <c r="C1" s="296"/>
      <c r="D1" s="296"/>
      <c r="E1" s="296"/>
      <c r="F1" s="296"/>
      <c r="G1" s="296"/>
      <c r="H1" s="296"/>
      <c r="I1" s="296"/>
      <c r="J1" s="297"/>
      <c r="K1" s="5"/>
    </row>
    <row r="2" spans="1:17" s="204" customFormat="1" ht="15.75">
      <c r="A2" s="196"/>
      <c r="B2" s="197" t="s">
        <v>101</v>
      </c>
      <c r="C2" s="198" t="s">
        <v>186</v>
      </c>
      <c r="D2" s="199" t="s">
        <v>64</v>
      </c>
      <c r="E2" s="298" t="s">
        <v>187</v>
      </c>
      <c r="F2" s="298"/>
      <c r="G2" s="200" t="s">
        <v>63</v>
      </c>
      <c r="H2" s="201" t="s">
        <v>213</v>
      </c>
      <c r="I2" s="202" t="s">
        <v>102</v>
      </c>
      <c r="J2" s="203" t="s">
        <v>188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88"/>
      <c r="Q3" s="288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171</v>
      </c>
      <c r="G4" s="181" t="s">
        <v>44</v>
      </c>
      <c r="H4" s="183" t="s">
        <v>31</v>
      </c>
      <c r="I4" s="181" t="s">
        <v>32</v>
      </c>
      <c r="J4" s="184" t="s">
        <v>33</v>
      </c>
      <c r="K4" s="47"/>
      <c r="L4" s="47"/>
      <c r="P4" s="288"/>
      <c r="Q4" s="288"/>
    </row>
    <row r="5" spans="1:17" ht="15" customHeight="1">
      <c r="A5" s="281">
        <v>30</v>
      </c>
      <c r="B5" s="285" t="s">
        <v>214</v>
      </c>
      <c r="C5" s="286" t="s">
        <v>237</v>
      </c>
      <c r="D5" s="185" t="s">
        <v>186</v>
      </c>
      <c r="E5" s="187"/>
      <c r="F5" s="282"/>
      <c r="G5" s="188"/>
      <c r="H5" s="192"/>
      <c r="I5" s="189"/>
      <c r="J5" s="190"/>
      <c r="P5" s="288"/>
      <c r="Q5" s="288"/>
    </row>
    <row r="6" spans="1:17" ht="15" customHeight="1">
      <c r="A6" s="281">
        <v>24</v>
      </c>
      <c r="B6" s="285" t="s">
        <v>198</v>
      </c>
      <c r="C6" s="286" t="s">
        <v>203</v>
      </c>
      <c r="D6" s="185" t="s">
        <v>186</v>
      </c>
      <c r="E6" s="192"/>
      <c r="F6" s="283"/>
      <c r="G6" s="192"/>
      <c r="H6" s="192"/>
      <c r="I6" s="188"/>
      <c r="J6" s="190"/>
      <c r="P6" s="288"/>
      <c r="Q6" s="288"/>
    </row>
    <row r="7" spans="1:17" ht="15" customHeight="1">
      <c r="A7" s="281">
        <v>7</v>
      </c>
      <c r="B7" s="285" t="s">
        <v>215</v>
      </c>
      <c r="C7" s="286" t="s">
        <v>238</v>
      </c>
      <c r="D7" s="185" t="s">
        <v>255</v>
      </c>
      <c r="E7" s="187"/>
      <c r="F7" s="282"/>
      <c r="G7" s="188"/>
      <c r="H7" s="192"/>
      <c r="I7" s="192"/>
      <c r="J7" s="190"/>
      <c r="P7" s="288"/>
      <c r="Q7" s="288"/>
    </row>
    <row r="8" spans="1:17" ht="15" customHeight="1">
      <c r="A8" s="281">
        <v>20</v>
      </c>
      <c r="B8" s="285" t="s">
        <v>189</v>
      </c>
      <c r="C8" s="286" t="s">
        <v>191</v>
      </c>
      <c r="D8" s="185" t="s">
        <v>194</v>
      </c>
      <c r="E8" s="187"/>
      <c r="F8" s="282"/>
      <c r="G8" s="188"/>
      <c r="H8" s="192"/>
      <c r="I8" s="192"/>
      <c r="J8" s="190"/>
      <c r="P8" s="288"/>
      <c r="Q8" s="288"/>
    </row>
    <row r="9" spans="1:17" ht="15" customHeight="1">
      <c r="A9" s="281">
        <v>31</v>
      </c>
      <c r="B9" s="285" t="s">
        <v>216</v>
      </c>
      <c r="C9" s="286" t="s">
        <v>239</v>
      </c>
      <c r="D9" s="185" t="s">
        <v>186</v>
      </c>
      <c r="E9" s="192"/>
      <c r="F9" s="284"/>
      <c r="G9" s="192"/>
      <c r="H9" s="192"/>
      <c r="I9" s="188"/>
      <c r="J9" s="190"/>
      <c r="P9" s="288"/>
      <c r="Q9" s="288"/>
    </row>
    <row r="10" spans="1:17" ht="15" customHeight="1">
      <c r="A10" s="281">
        <v>32</v>
      </c>
      <c r="B10" s="285" t="s">
        <v>217</v>
      </c>
      <c r="C10" s="286" t="s">
        <v>240</v>
      </c>
      <c r="D10" s="185" t="s">
        <v>186</v>
      </c>
      <c r="E10" s="191"/>
      <c r="F10" s="283"/>
      <c r="G10" s="192"/>
      <c r="H10" s="192"/>
      <c r="I10" s="192"/>
      <c r="J10" s="192"/>
      <c r="P10" s="288"/>
      <c r="Q10" s="288"/>
    </row>
    <row r="11" spans="1:17" ht="15" customHeight="1">
      <c r="A11" s="281">
        <v>25</v>
      </c>
      <c r="B11" s="285" t="s">
        <v>199</v>
      </c>
      <c r="C11" s="286" t="s">
        <v>204</v>
      </c>
      <c r="D11" s="185" t="s">
        <v>209</v>
      </c>
      <c r="E11" s="191"/>
      <c r="F11" s="283"/>
      <c r="G11" s="192"/>
      <c r="H11" s="192"/>
      <c r="I11" s="192"/>
      <c r="J11" s="192"/>
      <c r="P11" s="288"/>
      <c r="Q11" s="288"/>
    </row>
    <row r="12" spans="1:17" ht="15" customHeight="1">
      <c r="A12" s="281">
        <v>8</v>
      </c>
      <c r="B12" s="285" t="s">
        <v>218</v>
      </c>
      <c r="C12" s="286" t="s">
        <v>241</v>
      </c>
      <c r="D12" s="185" t="s">
        <v>256</v>
      </c>
      <c r="E12" s="192"/>
      <c r="F12" s="283"/>
      <c r="G12" s="192"/>
      <c r="H12" s="192"/>
      <c r="I12" s="192"/>
      <c r="J12" s="192"/>
      <c r="P12" s="288"/>
      <c r="Q12" s="288"/>
    </row>
    <row r="13" spans="1:17" ht="15" customHeight="1">
      <c r="A13" s="281">
        <v>26</v>
      </c>
      <c r="B13" s="285" t="s">
        <v>200</v>
      </c>
      <c r="C13" s="286" t="s">
        <v>192</v>
      </c>
      <c r="D13" s="185" t="s">
        <v>195</v>
      </c>
      <c r="E13" s="192"/>
      <c r="F13" s="283"/>
      <c r="G13" s="192"/>
      <c r="H13" s="192"/>
      <c r="I13" s="192"/>
      <c r="J13" s="192"/>
      <c r="P13" s="288"/>
      <c r="Q13" s="288"/>
    </row>
    <row r="14" spans="1:17" ht="15" customHeight="1">
      <c r="A14" s="281">
        <v>27</v>
      </c>
      <c r="B14" s="205" t="s">
        <v>201</v>
      </c>
      <c r="C14" s="185" t="s">
        <v>205</v>
      </c>
      <c r="D14" s="185" t="s">
        <v>210</v>
      </c>
      <c r="E14" s="192"/>
      <c r="F14" s="191"/>
      <c r="G14" s="192"/>
      <c r="H14" s="192"/>
      <c r="I14" s="192"/>
      <c r="J14" s="192"/>
      <c r="P14" s="288"/>
      <c r="Q14" s="288"/>
    </row>
    <row r="15" spans="1:17" ht="15" customHeight="1">
      <c r="A15" s="281">
        <v>28</v>
      </c>
      <c r="B15" s="185" t="s">
        <v>202</v>
      </c>
      <c r="C15" s="185" t="s">
        <v>207</v>
      </c>
      <c r="D15" s="185" t="s">
        <v>211</v>
      </c>
      <c r="E15" s="192"/>
      <c r="F15" s="191"/>
      <c r="G15" s="192"/>
      <c r="H15" s="192"/>
      <c r="I15" s="192"/>
      <c r="J15" s="192"/>
      <c r="P15" s="288"/>
      <c r="Q15" s="288"/>
    </row>
    <row r="16" spans="1:17" ht="15" customHeight="1">
      <c r="A16" s="281">
        <v>33</v>
      </c>
      <c r="B16" s="185" t="s">
        <v>219</v>
      </c>
      <c r="C16" s="185" t="s">
        <v>242</v>
      </c>
      <c r="D16" s="185" t="s">
        <v>186</v>
      </c>
      <c r="E16" s="192"/>
      <c r="F16" s="191"/>
      <c r="G16" s="192"/>
      <c r="H16" s="192"/>
      <c r="I16" s="192"/>
      <c r="J16" s="192"/>
      <c r="P16" s="288"/>
      <c r="Q16" s="288"/>
    </row>
    <row r="17" spans="1:17" ht="15" customHeight="1">
      <c r="A17" s="281">
        <v>34</v>
      </c>
      <c r="B17" s="185" t="s">
        <v>220</v>
      </c>
      <c r="C17" s="185" t="s">
        <v>203</v>
      </c>
      <c r="D17" s="185" t="s">
        <v>186</v>
      </c>
      <c r="E17" s="192"/>
      <c r="F17" s="191"/>
      <c r="G17" s="192"/>
      <c r="H17" s="192"/>
      <c r="I17" s="192"/>
      <c r="J17" s="192"/>
      <c r="P17" s="288"/>
      <c r="Q17" s="288"/>
    </row>
    <row r="18" spans="1:17" ht="15" customHeight="1">
      <c r="A18" s="281">
        <v>35</v>
      </c>
      <c r="B18" s="185" t="s">
        <v>221</v>
      </c>
      <c r="C18" s="185" t="s">
        <v>243</v>
      </c>
      <c r="D18" s="185" t="s">
        <v>186</v>
      </c>
      <c r="E18" s="192"/>
      <c r="F18" s="191"/>
      <c r="G18" s="192"/>
      <c r="H18" s="192"/>
      <c r="I18" s="192"/>
      <c r="J18" s="192"/>
    </row>
    <row r="19" spans="1:17" ht="15" customHeight="1">
      <c r="A19" s="281">
        <v>36</v>
      </c>
      <c r="B19" s="185" t="s">
        <v>222</v>
      </c>
      <c r="C19" s="185" t="s">
        <v>244</v>
      </c>
      <c r="D19" s="185" t="s">
        <v>186</v>
      </c>
      <c r="E19" s="192"/>
      <c r="F19" s="191"/>
      <c r="G19" s="192"/>
      <c r="H19" s="192"/>
      <c r="I19" s="192"/>
      <c r="J19" s="192"/>
    </row>
    <row r="20" spans="1:17" ht="15" customHeight="1">
      <c r="A20" s="281">
        <v>65</v>
      </c>
      <c r="B20" s="206" t="s">
        <v>223</v>
      </c>
      <c r="C20" s="206" t="s">
        <v>193</v>
      </c>
      <c r="D20" s="185" t="s">
        <v>186</v>
      </c>
      <c r="E20" s="192"/>
      <c r="F20" s="192"/>
      <c r="G20" s="192"/>
      <c r="H20" s="192"/>
      <c r="I20" s="192"/>
      <c r="J20" s="192"/>
    </row>
    <row r="21" spans="1:17" ht="15" customHeight="1">
      <c r="A21" s="281">
        <v>51</v>
      </c>
      <c r="B21" s="193" t="s">
        <v>206</v>
      </c>
      <c r="C21" s="193" t="s">
        <v>208</v>
      </c>
      <c r="D21" s="185" t="s">
        <v>212</v>
      </c>
      <c r="E21" s="192"/>
      <c r="F21" s="192"/>
      <c r="G21" s="192"/>
      <c r="H21" s="192"/>
      <c r="I21" s="192"/>
      <c r="J21" s="192"/>
    </row>
    <row r="22" spans="1:17" ht="15" customHeight="1">
      <c r="A22" s="281">
        <v>37</v>
      </c>
      <c r="B22" s="193" t="s">
        <v>224</v>
      </c>
      <c r="C22" s="193" t="s">
        <v>245</v>
      </c>
      <c r="D22" s="185" t="s">
        <v>210</v>
      </c>
      <c r="E22" s="192"/>
      <c r="F22" s="192"/>
      <c r="G22" s="192"/>
      <c r="H22" s="192"/>
      <c r="I22" s="192"/>
      <c r="J22" s="192"/>
    </row>
    <row r="23" spans="1:17" ht="15" customHeight="1">
      <c r="A23" s="281">
        <v>39</v>
      </c>
      <c r="B23" s="193" t="s">
        <v>225</v>
      </c>
      <c r="C23" s="193" t="s">
        <v>246</v>
      </c>
      <c r="D23" s="185" t="s">
        <v>186</v>
      </c>
      <c r="E23" s="192"/>
      <c r="F23" s="192"/>
      <c r="G23" s="192"/>
      <c r="H23" s="192"/>
      <c r="I23" s="192"/>
      <c r="J23" s="192"/>
    </row>
    <row r="24" spans="1:17" ht="15" customHeight="1">
      <c r="A24" s="281">
        <v>40</v>
      </c>
      <c r="B24" s="193" t="s">
        <v>226</v>
      </c>
      <c r="C24" s="193" t="s">
        <v>247</v>
      </c>
      <c r="D24" s="185" t="s">
        <v>186</v>
      </c>
      <c r="E24" s="192"/>
      <c r="F24" s="192"/>
      <c r="G24" s="192"/>
      <c r="H24" s="192"/>
      <c r="I24" s="192"/>
      <c r="J24" s="192"/>
    </row>
    <row r="25" spans="1:17" ht="15" customHeight="1">
      <c r="A25" s="281">
        <v>41</v>
      </c>
      <c r="B25" s="194" t="s">
        <v>227</v>
      </c>
      <c r="C25" s="205" t="s">
        <v>259</v>
      </c>
      <c r="D25" s="185" t="s">
        <v>186</v>
      </c>
      <c r="E25" s="192"/>
      <c r="F25" s="192"/>
      <c r="G25" s="192"/>
      <c r="H25" s="192"/>
      <c r="I25" s="192"/>
      <c r="J25" s="192"/>
    </row>
    <row r="26" spans="1:17" ht="15" customHeight="1">
      <c r="A26" s="281">
        <v>42</v>
      </c>
      <c r="B26" s="186" t="s">
        <v>228</v>
      </c>
      <c r="C26" s="186" t="s">
        <v>242</v>
      </c>
      <c r="D26" s="185" t="s">
        <v>186</v>
      </c>
      <c r="E26" s="192"/>
      <c r="F26" s="192"/>
      <c r="G26" s="192"/>
      <c r="H26" s="192"/>
      <c r="I26" s="192"/>
      <c r="J26" s="192"/>
    </row>
    <row r="27" spans="1:17" ht="15" customHeight="1">
      <c r="A27" s="281">
        <v>47</v>
      </c>
      <c r="B27" s="186" t="s">
        <v>214</v>
      </c>
      <c r="C27" s="186" t="s">
        <v>248</v>
      </c>
      <c r="D27" s="185" t="s">
        <v>186</v>
      </c>
      <c r="E27" s="192"/>
      <c r="F27" s="192"/>
      <c r="G27" s="192"/>
      <c r="H27" s="192"/>
      <c r="I27" s="192"/>
      <c r="J27" s="192"/>
    </row>
    <row r="28" spans="1:17" ht="15" customHeight="1">
      <c r="A28" s="281">
        <v>43</v>
      </c>
      <c r="B28" s="185" t="s">
        <v>231</v>
      </c>
      <c r="C28" s="185" t="s">
        <v>249</v>
      </c>
      <c r="D28" s="185" t="s">
        <v>186</v>
      </c>
      <c r="E28" s="192"/>
      <c r="F28" s="192"/>
      <c r="G28" s="192"/>
      <c r="H28" s="192"/>
      <c r="I28" s="192"/>
      <c r="J28" s="192"/>
    </row>
    <row r="29" spans="1:17" ht="15" customHeight="1">
      <c r="A29" s="281">
        <v>45</v>
      </c>
      <c r="B29" s="186" t="s">
        <v>223</v>
      </c>
      <c r="C29" s="186" t="s">
        <v>190</v>
      </c>
      <c r="D29" s="185" t="s">
        <v>186</v>
      </c>
      <c r="E29" s="192"/>
      <c r="F29" s="192"/>
      <c r="G29" s="192"/>
      <c r="H29" s="192"/>
      <c r="I29" s="192"/>
      <c r="J29" s="192"/>
    </row>
    <row r="30" spans="1:17" ht="15" customHeight="1">
      <c r="A30" s="281">
        <v>46</v>
      </c>
      <c r="B30" s="186" t="s">
        <v>230</v>
      </c>
      <c r="C30" s="186" t="s">
        <v>239</v>
      </c>
      <c r="D30" s="185" t="s">
        <v>186</v>
      </c>
      <c r="E30" s="192"/>
      <c r="F30" s="192"/>
      <c r="G30" s="192"/>
      <c r="H30" s="192"/>
      <c r="I30" s="192"/>
      <c r="J30" s="192"/>
    </row>
    <row r="31" spans="1:17" ht="15" customHeight="1">
      <c r="A31" s="281">
        <v>44</v>
      </c>
      <c r="B31" s="185" t="s">
        <v>229</v>
      </c>
      <c r="C31" s="185" t="s">
        <v>203</v>
      </c>
      <c r="D31" s="185" t="s">
        <v>186</v>
      </c>
      <c r="E31" s="192"/>
      <c r="F31" s="192"/>
      <c r="G31" s="192"/>
      <c r="H31" s="192"/>
      <c r="I31" s="192"/>
      <c r="J31" s="192"/>
    </row>
    <row r="32" spans="1:17" ht="15" customHeight="1">
      <c r="A32" s="281">
        <v>38</v>
      </c>
      <c r="B32" s="186" t="s">
        <v>232</v>
      </c>
      <c r="C32" s="185" t="s">
        <v>260</v>
      </c>
      <c r="D32" s="185" t="s">
        <v>186</v>
      </c>
      <c r="E32" s="192"/>
      <c r="F32" s="192"/>
      <c r="G32" s="192"/>
      <c r="H32" s="192"/>
      <c r="I32" s="192"/>
      <c r="J32" s="192"/>
    </row>
    <row r="33" spans="1:10" ht="15" customHeight="1">
      <c r="A33" s="281">
        <v>48</v>
      </c>
      <c r="B33" s="186" t="s">
        <v>233</v>
      </c>
      <c r="C33" s="186" t="s">
        <v>250</v>
      </c>
      <c r="D33" s="185" t="s">
        <v>261</v>
      </c>
      <c r="E33" s="192"/>
      <c r="F33" s="192"/>
      <c r="G33" s="192"/>
      <c r="H33" s="192"/>
      <c r="I33" s="192"/>
      <c r="J33" s="192"/>
    </row>
    <row r="34" spans="1:10" ht="15" customHeight="1">
      <c r="A34" s="281">
        <v>49</v>
      </c>
      <c r="B34" s="186" t="s">
        <v>234</v>
      </c>
      <c r="C34" s="186" t="s">
        <v>251</v>
      </c>
      <c r="D34" s="185" t="s">
        <v>186</v>
      </c>
      <c r="E34" s="192"/>
      <c r="F34" s="192"/>
      <c r="G34" s="192"/>
      <c r="H34" s="192"/>
      <c r="I34" s="192"/>
      <c r="J34" s="192"/>
    </row>
    <row r="35" spans="1:10">
      <c r="A35" s="281">
        <v>50</v>
      </c>
      <c r="B35" s="186" t="s">
        <v>235</v>
      </c>
      <c r="C35" s="186" t="s">
        <v>252</v>
      </c>
      <c r="D35" s="185" t="s">
        <v>261</v>
      </c>
      <c r="E35" s="192"/>
      <c r="F35" s="192"/>
      <c r="G35" s="192"/>
      <c r="H35" s="192"/>
      <c r="I35" s="192"/>
      <c r="J35" s="192"/>
    </row>
    <row r="36" spans="1:10">
      <c r="A36" s="281">
        <v>52</v>
      </c>
      <c r="B36" s="186" t="s">
        <v>189</v>
      </c>
      <c r="C36" s="186" t="s">
        <v>253</v>
      </c>
      <c r="D36" s="185" t="s">
        <v>194</v>
      </c>
      <c r="E36" s="192"/>
      <c r="F36" s="192"/>
      <c r="G36" s="192"/>
      <c r="H36" s="192"/>
      <c r="I36" s="192"/>
      <c r="J36" s="192"/>
    </row>
    <row r="37" spans="1:10">
      <c r="A37" s="281">
        <v>68</v>
      </c>
      <c r="B37" s="186" t="s">
        <v>236</v>
      </c>
      <c r="C37" s="186" t="s">
        <v>254</v>
      </c>
      <c r="D37" s="185" t="s">
        <v>211</v>
      </c>
      <c r="E37" s="192"/>
      <c r="F37" s="192"/>
      <c r="G37" s="192"/>
      <c r="H37" s="192"/>
      <c r="I37" s="192"/>
      <c r="J37" s="192"/>
    </row>
    <row r="38" spans="1:10">
      <c r="B38" s="292"/>
      <c r="C38" s="292"/>
      <c r="D38" s="292"/>
      <c r="E38" s="292"/>
      <c r="F38" s="292"/>
      <c r="G38" s="292"/>
      <c r="H38" s="292"/>
      <c r="I38" s="292"/>
      <c r="J38" s="292"/>
    </row>
    <row r="39" spans="1:10">
      <c r="B39" s="292"/>
      <c r="C39" s="292"/>
      <c r="D39" s="292"/>
      <c r="E39" s="292"/>
      <c r="F39" s="292"/>
      <c r="G39" s="292"/>
      <c r="H39" s="292"/>
      <c r="I39" s="292"/>
      <c r="J39" s="292"/>
    </row>
    <row r="40" spans="1:10">
      <c r="B40" s="292"/>
      <c r="C40" s="292"/>
      <c r="D40" s="292"/>
      <c r="E40" s="292"/>
      <c r="F40" s="292"/>
      <c r="G40" s="292"/>
      <c r="H40" s="292"/>
      <c r="I40" s="292"/>
      <c r="J40" s="292"/>
    </row>
    <row r="41" spans="1:10">
      <c r="B41" s="292"/>
      <c r="C41" s="292"/>
      <c r="D41" s="292"/>
      <c r="E41" s="292"/>
      <c r="F41" s="292"/>
      <c r="G41" s="292"/>
      <c r="H41" s="292"/>
      <c r="I41" s="292"/>
      <c r="J41" s="292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topLeftCell="B1" workbookViewId="0">
      <selection activeCell="M7" sqref="M7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customWidth="1"/>
    <col min="7" max="7" width="10.28515625" style="8" customWidth="1"/>
    <col min="8" max="8" width="10.28515625" style="66" customWidth="1"/>
    <col min="9" max="9" width="10.28515625" style="70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09" t="s">
        <v>36</v>
      </c>
      <c r="B1" s="310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217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1"/>
      <c r="Q2" s="311"/>
      <c r="R2" s="311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37</v>
      </c>
      <c r="E4" s="53" t="s">
        <v>68</v>
      </c>
      <c r="F4" s="53" t="s">
        <v>38</v>
      </c>
      <c r="G4" s="53" t="s">
        <v>41</v>
      </c>
      <c r="H4" s="53" t="s">
        <v>43</v>
      </c>
      <c r="I4" s="53" t="s">
        <v>69</v>
      </c>
      <c r="J4" s="53" t="s">
        <v>94</v>
      </c>
      <c r="K4" s="137" t="s">
        <v>67</v>
      </c>
      <c r="L4" s="137" t="s">
        <v>172</v>
      </c>
      <c r="M4" s="20" t="s">
        <v>26</v>
      </c>
      <c r="P4" s="11" t="s">
        <v>165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30</v>
      </c>
      <c r="B5" s="115" t="str">
        <f>RYTTERDATA!B5</f>
        <v>Emma Lassen</v>
      </c>
      <c r="C5" s="246">
        <f>IF(B5&lt;&gt;0,(240),"")</f>
        <v>240</v>
      </c>
      <c r="D5" s="24">
        <f>IF(B5&lt;&gt;0,((VLOOKUP(A5,'Etape 1 Udreg.'!$A$11:$M$40,13,FALSE)*-1)),"")</f>
        <v>0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>
        <v>0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24</v>
      </c>
      <c r="B6" s="115" t="str">
        <f>RYTTERDATA!B6</f>
        <v>Zeziliea Larsen</v>
      </c>
      <c r="C6" s="246">
        <f t="shared" ref="C6:C34" si="0">IF(B6&lt;&gt;0,(240),"")</f>
        <v>240</v>
      </c>
      <c r="D6" s="24">
        <f>IF(B6&lt;&gt;0,((VLOOKUP(A6,'Etape 1 Udreg.'!$A$11:$M$40,13,FALSE)*-1)),"")</f>
        <v>0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>
        <v>0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7</v>
      </c>
      <c r="B7" s="115" t="str">
        <f>RYTTERDATA!B7</f>
        <v>Emilie Nielsen</v>
      </c>
      <c r="C7" s="246">
        <f t="shared" si="0"/>
        <v>240</v>
      </c>
      <c r="D7" s="24">
        <f>IF(B7&lt;&gt;0,((VLOOKUP(A7,'Etape 1 Udreg.'!$A$11:$M$40,13,FALSE)*-1)),"")</f>
        <v>-53</v>
      </c>
      <c r="E7" s="52">
        <f>IF(B7&lt;&gt;0,(VLOOKUP(A7,'Etape 2 Udreg.'!$A$10:$M$40,13,FALSE)*-1),"")</f>
        <v>0</v>
      </c>
      <c r="F7" s="24">
        <f>IF(B7&lt;&gt;0,(VLOOKUP(A7,'Etape 3 Udreg. '!$A$10:$M$40,13,FALSE)*-1),"")</f>
        <v>0</v>
      </c>
      <c r="G7" s="24">
        <f>IF(B7&lt;&gt;0,((VLOOKUP(A7,'Etape 4 Udreg. '!$A$10:$M$40,13,FALSE)*-1)),"")</f>
        <v>0</v>
      </c>
      <c r="H7" s="24">
        <f>IF(B7&lt;&gt;0,(VLOOKUP(A7,'Etape 5 Udreg. '!$A$10:$M$40,13,FALSE)*-1),"")</f>
        <v>0</v>
      </c>
      <c r="I7" s="24">
        <f>IF(B7&lt;&gt;0,(VLOOKUP(A7,'Etape 6 Udreg. '!$A$10:$M$40,13,FALSE)*-1),"")</f>
        <v>0</v>
      </c>
      <c r="J7" s="24">
        <f>IF(B7&lt;&gt;0,(VLOOKUP(A7,'PP &amp; Udstyrskontrol undervejs'!$A$3:$I$33,9,FALSE)*-1),"")</f>
        <v>0</v>
      </c>
      <c r="K7" s="52">
        <f>IF(B7&lt;&gt;0,(VLOOKUP(A7,'Manuel udreg. v. mgl. EPK+Mål'!$A$4:$M$34,13,FALSE)*-1),"")</f>
        <v>0</v>
      </c>
      <c r="L7" s="238">
        <f>IF(B7&lt;&gt;0,(IF(RYTTERDATA!F7="x","25",0)*-1),"")</f>
        <v>0</v>
      </c>
      <c r="M7" s="19">
        <f t="shared" ref="M7:M34" si="1">IF(B7&lt;&gt;0,(+C7+SUM(D7:L7)),"")</f>
        <v>187</v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20</v>
      </c>
      <c r="B8" s="115" t="str">
        <f>RYTTERDATA!B8</f>
        <v>Anton Ploug Rogren</v>
      </c>
      <c r="C8" s="246">
        <f t="shared" si="0"/>
        <v>240</v>
      </c>
      <c r="D8" s="24">
        <f>IF(B8&lt;&gt;0,((VLOOKUP(A8,'Etape 1 Udreg.'!$A$11:$M$40,13,FALSE)*-1)),"")</f>
        <v>-53</v>
      </c>
      <c r="E8" s="52">
        <f>IF(B8&lt;&gt;0,(VLOOKUP(A8,'Etape 2 Udreg.'!$A$10:$M$40,13,FALSE)*-1),"")</f>
        <v>0</v>
      </c>
      <c r="F8" s="24">
        <f>IF(B8&lt;&gt;0,(VLOOKUP(A8,'Etape 3 Udreg. '!$A$10:$M$40,13,FALSE)*-1),"")</f>
        <v>0</v>
      </c>
      <c r="G8" s="24">
        <f>IF(B8&lt;&gt;0,((VLOOKUP(A8,'Etape 4 Udreg. '!$A$10:$M$40,13,FALSE)*-1)),"")</f>
        <v>0</v>
      </c>
      <c r="H8" s="24">
        <f>IF(B8&lt;&gt;0,(VLOOKUP(A8,'Etape 5 Udreg. '!$A$10:$M$40,13,FALSE)*-1),"")</f>
        <v>0</v>
      </c>
      <c r="I8" s="24">
        <f>IF(B8&lt;&gt;0,(VLOOKUP(A8,'Etape 6 Udreg. '!$A$10:$M$40,13,FALSE)*-1),"")</f>
        <v>0</v>
      </c>
      <c r="J8" s="24">
        <f>IF(B8&lt;&gt;0,(VLOOKUP(A8,'PP &amp; Udstyrskontrol undervejs'!$A$3:$I$33,9,FALSE)*-1),"")</f>
        <v>0</v>
      </c>
      <c r="K8" s="52">
        <f>IF(B8&lt;&gt;0,(VLOOKUP(A8,'Manuel udreg. v. mgl. EPK+Mål'!$A$4:$M$34,13,FALSE)*-1),"")</f>
        <v>0</v>
      </c>
      <c r="L8" s="238">
        <f>IF(B8&lt;&gt;0,(IF(RYTTERDATA!F8="x","25",0)*-1),"")</f>
        <v>0</v>
      </c>
      <c r="M8" s="19">
        <f t="shared" si="1"/>
        <v>187</v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31</v>
      </c>
      <c r="B9" s="115" t="str">
        <f>RYTTERDATA!B9</f>
        <v>Anne Lise Hansen</v>
      </c>
      <c r="C9" s="246">
        <f t="shared" si="0"/>
        <v>240</v>
      </c>
      <c r="D9" s="24">
        <f>IF(B9&lt;&gt;0,((VLOOKUP(A9,'Etape 1 Udreg.'!$A$11:$M$40,13,FALSE)*-1)),"")</f>
        <v>-53</v>
      </c>
      <c r="E9" s="52">
        <f>IF(B9&lt;&gt;0,(VLOOKUP(A9,'Etape 2 Udreg.'!$A$10:$M$40,13,FALSE)*-1),"")</f>
        <v>0</v>
      </c>
      <c r="F9" s="24">
        <f>IF(B9&lt;&gt;0,(VLOOKUP(A9,'Etape 3 Udreg. '!$A$10:$M$40,13,FALSE)*-1),"")</f>
        <v>0</v>
      </c>
      <c r="G9" s="24">
        <f>IF(B9&lt;&gt;0,((VLOOKUP(A9,'Etape 4 Udreg. '!$A$10:$M$40,13,FALSE)*-1)),"")</f>
        <v>0</v>
      </c>
      <c r="H9" s="24">
        <f>IF(B9&lt;&gt;0,(VLOOKUP(A9,'Etape 5 Udreg. '!$A$10:$M$40,13,FALSE)*-1),"")</f>
        <v>0</v>
      </c>
      <c r="I9" s="24">
        <f>IF(B9&lt;&gt;0,(VLOOKUP(A9,'Etape 6 Udreg. '!$A$10:$M$40,13,FALSE)*-1),"")</f>
        <v>0</v>
      </c>
      <c r="J9" s="24">
        <f>IF(B9&lt;&gt;0,(VLOOKUP(A9,'PP &amp; Udstyrskontrol undervejs'!$A$3:$I$33,9,FALSE)*-1),"")</f>
        <v>0</v>
      </c>
      <c r="K9" s="52">
        <f>IF(B9&lt;&gt;0,(VLOOKUP(A9,'Manuel udreg. v. mgl. EPK+Mål'!$A$4:$M$34,13,FALSE)*-1),"")</f>
        <v>0</v>
      </c>
      <c r="L9" s="238">
        <f>IF(B9&lt;&gt;0,(IF(RYTTERDATA!F9="x","25",0)*-1),"")</f>
        <v>0</v>
      </c>
      <c r="M9" s="19">
        <f t="shared" si="1"/>
        <v>187</v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32</v>
      </c>
      <c r="B10" s="115" t="str">
        <f>RYTTERDATA!B10</f>
        <v>Maibritt Andersen</v>
      </c>
      <c r="C10" s="246">
        <f t="shared" si="0"/>
        <v>240</v>
      </c>
      <c r="D10" s="24">
        <f>IF(B10&lt;&gt;0,((VLOOKUP(A10,'Etape 1 Udreg.'!$A$11:$M$40,13,FALSE)*-1)),"")</f>
        <v>-53</v>
      </c>
      <c r="E10" s="52">
        <f>IF(B10&lt;&gt;0,(VLOOKUP(A10,'Etape 2 Udreg.'!$A$10:$M$40,13,FALSE)*-1),"")</f>
        <v>0</v>
      </c>
      <c r="F10" s="24">
        <f>IF(B10&lt;&gt;0,(VLOOKUP(A10,'Etape 3 Udreg. '!$A$10:$M$40,13,FALSE)*-1),"")</f>
        <v>0</v>
      </c>
      <c r="G10" s="24">
        <f>IF(B10&lt;&gt;0,((VLOOKUP(A10,'Etape 4 Udreg. '!$A$10:$M$40,13,FALSE)*-1)),"")</f>
        <v>0</v>
      </c>
      <c r="H10" s="24">
        <f>IF(B10&lt;&gt;0,(VLOOKUP(A10,'Etape 5 Udreg. '!$A$10:$M$40,13,FALSE)*-1),"")</f>
        <v>0</v>
      </c>
      <c r="I10" s="24">
        <f>IF(B10&lt;&gt;0,(VLOOKUP(A10,'Etape 6 Udreg. '!$A$10:$M$40,13,FALSE)*-1),"")</f>
        <v>0</v>
      </c>
      <c r="J10" s="24">
        <f>IF(B10&lt;&gt;0,(VLOOKUP(A10,'PP &amp; Udstyrskontrol undervejs'!$A$3:$I$33,9,FALSE)*-1),"")</f>
        <v>0</v>
      </c>
      <c r="K10" s="52">
        <f>IF(B10&lt;&gt;0,(VLOOKUP(A10,'Manuel udreg. v. mgl. EPK+Mål'!$A$4:$M$34,13,FALSE)*-1),"")</f>
        <v>0</v>
      </c>
      <c r="L10" s="238">
        <f>IF(B10&lt;&gt;0,(IF(RYTTERDATA!F10="x","25",0)*-1),"")</f>
        <v>0</v>
      </c>
      <c r="M10" s="19">
        <f t="shared" ref="M10:M12" si="2">IF(B10&lt;&gt;0,(+C10+SUM(D10:L10)),"")</f>
        <v>187</v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25</v>
      </c>
      <c r="B11" s="115" t="str">
        <f>RYTTERDATA!B11</f>
        <v>Julie Andrea Cheung</v>
      </c>
      <c r="C11" s="246">
        <f t="shared" si="0"/>
        <v>240</v>
      </c>
      <c r="D11" s="24">
        <f>IF(B11&lt;&gt;0,((VLOOKUP(A11,'Etape 1 Udreg.'!$A$11:$M$40,13,FALSE)*-1)),"")</f>
        <v>-53</v>
      </c>
      <c r="E11" s="52">
        <f>IF(B11&lt;&gt;0,(VLOOKUP(A11,'Etape 2 Udreg.'!$A$10:$M$40,13,FALSE)*-1),"")</f>
        <v>0</v>
      </c>
      <c r="F11" s="24">
        <f>IF(B11&lt;&gt;0,(VLOOKUP(A11,'Etape 3 Udreg. '!$A$10:$M$40,13,FALSE)*-1),"")</f>
        <v>0</v>
      </c>
      <c r="G11" s="24">
        <f>IF(B11&lt;&gt;0,((VLOOKUP(A11,'Etape 4 Udreg. '!$A$10:$M$40,13,FALSE)*-1)),"")</f>
        <v>0</v>
      </c>
      <c r="H11" s="24">
        <f>IF(B11&lt;&gt;0,(VLOOKUP(A11,'Etape 5 Udreg. '!$A$10:$M$40,13,FALSE)*-1),"")</f>
        <v>0</v>
      </c>
      <c r="I11" s="24">
        <f>IF(B11&lt;&gt;0,(VLOOKUP(A11,'Etape 6 Udreg. '!$A$10:$M$40,13,FALSE)*-1),"")</f>
        <v>0</v>
      </c>
      <c r="J11" s="24">
        <f>IF(B11&lt;&gt;0,(VLOOKUP(A11,'PP &amp; Udstyrskontrol undervejs'!$A$3:$I$33,9,FALSE)*-1),"")</f>
        <v>0</v>
      </c>
      <c r="K11" s="52">
        <f>IF(B11&lt;&gt;0,(VLOOKUP(A11,'Manuel udreg. v. mgl. EPK+Mål'!$A$4:$M$34,13,FALSE)*-1),"")</f>
        <v>0</v>
      </c>
      <c r="L11" s="238">
        <f>IF(B11&lt;&gt;0,(IF(RYTTERDATA!F11="x","25",0)*-1),"")</f>
        <v>0</v>
      </c>
      <c r="M11" s="19">
        <f t="shared" si="2"/>
        <v>187</v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8</v>
      </c>
      <c r="B12" s="115" t="str">
        <f>RYTTERDATA!B12</f>
        <v>Anja Sigvard Nielsen</v>
      </c>
      <c r="C12" s="246">
        <f t="shared" si="0"/>
        <v>240</v>
      </c>
      <c r="D12" s="24">
        <f>IF(B12&lt;&gt;0,((VLOOKUP(A12,'Etape 1 Udreg.'!$A$11:$M$40,13,FALSE)*-1)),"")</f>
        <v>-53</v>
      </c>
      <c r="E12" s="52">
        <f>IF(B12&lt;&gt;0,(VLOOKUP(A12,'Etape 2 Udreg.'!$A$10:$M$40,13,FALSE)*-1),"")</f>
        <v>0</v>
      </c>
      <c r="F12" s="24">
        <f>IF(B12&lt;&gt;0,(VLOOKUP(A12,'Etape 3 Udreg. '!$A$10:$M$40,13,FALSE)*-1),"")</f>
        <v>0</v>
      </c>
      <c r="G12" s="24">
        <f>IF(B12&lt;&gt;0,((VLOOKUP(A12,'Etape 4 Udreg. '!$A$10:$M$40,13,FALSE)*-1)),"")</f>
        <v>0</v>
      </c>
      <c r="H12" s="24">
        <f>IF(B12&lt;&gt;0,(VLOOKUP(A12,'Etape 5 Udreg. '!$A$10:$M$40,13,FALSE)*-1),"")</f>
        <v>0</v>
      </c>
      <c r="I12" s="24">
        <f>IF(B12&lt;&gt;0,(VLOOKUP(A12,'Etape 6 Udreg. '!$A$10:$M$40,13,FALSE)*-1),"")</f>
        <v>0</v>
      </c>
      <c r="J12" s="24">
        <f>IF(B12&lt;&gt;0,(VLOOKUP(A12,'PP &amp; Udstyrskontrol undervejs'!$A$3:$I$33,9,FALSE)*-1),"")</f>
        <v>0</v>
      </c>
      <c r="K12" s="52">
        <f>IF(B12&lt;&gt;0,(VLOOKUP(A12,'Manuel udreg. v. mgl. EPK+Mål'!$A$4:$M$34,13,FALSE)*-1),"")</f>
        <v>0</v>
      </c>
      <c r="L12" s="238">
        <f>IF(B12&lt;&gt;0,(IF(RYTTERDATA!F12="x","25",0)*-1),"")</f>
        <v>0</v>
      </c>
      <c r="M12" s="19">
        <f t="shared" si="2"/>
        <v>187</v>
      </c>
    </row>
    <row r="13" spans="1:25" ht="15" customHeight="1">
      <c r="A13" s="85">
        <f>VLOOKUP(RYTTERDATA!A13,RYTTERDATA!A13,1,FALSE)</f>
        <v>26</v>
      </c>
      <c r="B13" s="115" t="str">
        <f>RYTTERDATA!B13</f>
        <v>Kirstine Haugaard</v>
      </c>
      <c r="C13" s="246">
        <f t="shared" si="0"/>
        <v>240</v>
      </c>
      <c r="D13" s="24">
        <f>IF(B13&lt;&gt;0,((VLOOKUP(A13,'Etape 1 Udreg.'!$A$11:$M$40,13,FALSE)*-1)),"")</f>
        <v>-53</v>
      </c>
      <c r="E13" s="52" t="e">
        <f>IF(B13&lt;&gt;0,(VLOOKUP(A13,'Etape 2 Udreg.'!$A$10:$M$40,13,FALSE)*-1),"")</f>
        <v>#VALUE!</v>
      </c>
      <c r="F13" s="24" t="e">
        <f>IF(B13&lt;&gt;0,(VLOOKUP(A13,'Etape 3 Udreg. '!$A$10:$M$40,13,FALSE)*-1),"")</f>
        <v>#VALUE!</v>
      </c>
      <c r="G13" s="24" t="e">
        <f>IF(B13&lt;&gt;0,((VLOOKUP(A13,'Etape 4 Udreg. '!$A$10:$M$40,13,FALSE)*-1)),"")</f>
        <v>#VALUE!</v>
      </c>
      <c r="H13" s="24" t="e">
        <f>IF(B13&lt;&gt;0,(VLOOKUP(A13,'Etape 5 Udreg. '!$A$10:$M$40,13,FALSE)*-1),"")</f>
        <v>#VALUE!</v>
      </c>
      <c r="I13" s="24" t="e">
        <f>IF(B13&lt;&gt;0,(VLOOKUP(A13,'Etape 6 Udreg. '!$A$10:$M$40,13,FALSE)*-1),"")</f>
        <v>#VALUE!</v>
      </c>
      <c r="J13" s="24">
        <f>IF(B13&lt;&gt;0,(VLOOKUP(A13,'PP &amp; Udstyrskontrol undervejs'!$A$3:$I$33,9,FALSE)*-1),"")</f>
        <v>0</v>
      </c>
      <c r="K13" s="52">
        <f>IF(B13&lt;&gt;0,(VLOOKUP(A13,'Manuel udreg. v. mgl. EPK+Mål'!$A$4:$M$34,13,FALSE)*-1),"")</f>
        <v>0</v>
      </c>
      <c r="L13" s="238">
        <f>IF(B13&lt;&gt;0,(IF(RYTTERDATA!F12="x","25",0)*-1),"")</f>
        <v>0</v>
      </c>
      <c r="M13" s="19" t="e">
        <f t="shared" si="1"/>
        <v>#VALUE!</v>
      </c>
    </row>
    <row r="14" spans="1:25" ht="15" customHeight="1">
      <c r="A14" s="85">
        <f>VLOOKUP(RYTTERDATA!A14,RYTTERDATA!A14,1,FALSE)</f>
        <v>27</v>
      </c>
      <c r="B14" s="115" t="str">
        <f>RYTTERDATA!B14</f>
        <v>Pernille Skov Sørensen</v>
      </c>
      <c r="C14" s="246">
        <f t="shared" si="0"/>
        <v>240</v>
      </c>
      <c r="D14" s="24">
        <f>IF(B14&lt;&gt;0,((VLOOKUP(A14,'Etape 1 Udreg.'!$A$11:$M$40,13,FALSE)*-1)),"")</f>
        <v>-53</v>
      </c>
      <c r="E14" s="52" t="e">
        <f>IF(B14&lt;&gt;0,(VLOOKUP(A14,'Etape 2 Udreg.'!$A$10:$M$40,13,FALSE)*-1),"")</f>
        <v>#VALUE!</v>
      </c>
      <c r="F14" s="24" t="e">
        <f>IF(B14&lt;&gt;0,(VLOOKUP(A14,'Etape 3 Udreg. '!$A$10:$M$40,13,FALSE)*-1),"")</f>
        <v>#VALUE!</v>
      </c>
      <c r="G14" s="24" t="e">
        <f>IF(B14&lt;&gt;0,((VLOOKUP(A14,'Etape 4 Udreg. '!$A$10:$M$40,13,FALSE)*-1)),"")</f>
        <v>#VALUE!</v>
      </c>
      <c r="H14" s="24" t="e">
        <f>IF(B14&lt;&gt;0,(VLOOKUP(A14,'Etape 5 Udreg. '!$A$10:$M$40,13,FALSE)*-1),"")</f>
        <v>#VALUE!</v>
      </c>
      <c r="I14" s="24" t="e">
        <f>IF(B14&lt;&gt;0,(VLOOKUP(A14,'Etape 6 Udreg. '!$A$10:$M$40,13,FALSE)*-1),"")</f>
        <v>#VALUE!</v>
      </c>
      <c r="J14" s="24">
        <f>IF(B14&lt;&gt;0,(VLOOKUP(A14,'PP &amp; Udstyrskontrol undervejs'!$A$3:$I$33,9,FALSE)*-1),"")</f>
        <v>0</v>
      </c>
      <c r="K14" s="52">
        <f>IF(B14&lt;&gt;0,(VLOOKUP(A14,'Manuel udreg. v. mgl. EPK+Mål'!$A$4:$M$34,13,FALSE)*-1),"")</f>
        <v>0</v>
      </c>
      <c r="L14" s="238">
        <f>IF(B14&lt;&gt;0,(IF(RYTTERDATA!F14="x","25",0)*-1),"")</f>
        <v>0</v>
      </c>
      <c r="M14" s="19" t="e">
        <f t="shared" si="1"/>
        <v>#VALUE!</v>
      </c>
    </row>
    <row r="15" spans="1:25" ht="15" customHeight="1">
      <c r="A15" s="85">
        <f>VLOOKUP(RYTTERDATA!A15,RYTTERDATA!A15,1,FALSE)</f>
        <v>28</v>
      </c>
      <c r="B15" s="115" t="str">
        <f>RYTTERDATA!B15</f>
        <v>Aliena Marie Damgaard Svendsen</v>
      </c>
      <c r="C15" s="246">
        <f t="shared" si="0"/>
        <v>240</v>
      </c>
      <c r="D15" s="24">
        <f>IF(B15&lt;&gt;0,((VLOOKUP(A15,'Etape 1 Udreg.'!$A$11:$M$40,13,FALSE)*-1)),"")</f>
        <v>-53</v>
      </c>
      <c r="E15" s="52" t="e">
        <f>IF(B15&lt;&gt;0,(VLOOKUP(A15,'Etape 2 Udreg.'!$A$10:$M$40,13,FALSE)*-1),"")</f>
        <v>#VALUE!</v>
      </c>
      <c r="F15" s="24" t="e">
        <f>IF(B15&lt;&gt;0,(VLOOKUP(A15,'Etape 3 Udreg. '!$A$10:$M$40,13,FALSE)*-1),"")</f>
        <v>#VALUE!</v>
      </c>
      <c r="G15" s="24" t="e">
        <f>IF(B15&lt;&gt;0,((VLOOKUP(A15,'Etape 4 Udreg. '!$A$10:$M$40,13,FALSE)*-1)),"")</f>
        <v>#VALUE!</v>
      </c>
      <c r="H15" s="24" t="e">
        <f>IF(B15&lt;&gt;0,(VLOOKUP(A15,'Etape 5 Udreg. '!$A$10:$M$40,13,FALSE)*-1),"")</f>
        <v>#VALUE!</v>
      </c>
      <c r="I15" s="24" t="e">
        <f>IF(B15&lt;&gt;0,(VLOOKUP(A15,'Etape 6 Udreg. '!$A$10:$M$40,13,FALSE)*-1),"")</f>
        <v>#VALUE!</v>
      </c>
      <c r="J15" s="24">
        <f>IF(B15&lt;&gt;0,(VLOOKUP(A15,'PP &amp; Udstyrskontrol undervejs'!$A$3:$I$33,9,FALSE)*-1),"")</f>
        <v>0</v>
      </c>
      <c r="K15" s="52">
        <f>IF(B15&lt;&gt;0,(VLOOKUP(A15,'Manuel udreg. v. mgl. EPK+Mål'!$A$4:$M$34,13,FALSE)*-1),"")</f>
        <v>0</v>
      </c>
      <c r="L15" s="238">
        <f>IF(B15&lt;&gt;0,(IF(RYTTERDATA!F15="x","25",0)*-1),"")</f>
        <v>0</v>
      </c>
      <c r="M15" s="19" t="e">
        <f t="shared" si="1"/>
        <v>#VALUE!</v>
      </c>
    </row>
    <row r="16" spans="1:25" ht="15" customHeight="1">
      <c r="A16" s="85">
        <f>VLOOKUP(RYTTERDATA!A16,RYTTERDATA!A16,1,FALSE)</f>
        <v>33</v>
      </c>
      <c r="B16" s="115" t="str">
        <f>RYTTERDATA!B16</f>
        <v>Ida Povlsen</v>
      </c>
      <c r="C16" s="246">
        <f t="shared" si="0"/>
        <v>240</v>
      </c>
      <c r="D16" s="24">
        <f>IF(B16&lt;&gt;0,((VLOOKUP(A16,'Etape 1 Udreg.'!$A$11:$M$40,13,FALSE)*-1)),"")</f>
        <v>-53</v>
      </c>
      <c r="E16" s="52" t="e">
        <f>IF(B16&lt;&gt;0,(VLOOKUP(A16,'Etape 2 Udreg.'!$A$10:$M$40,13,FALSE)*-1),"")</f>
        <v>#VALUE!</v>
      </c>
      <c r="F16" s="24" t="e">
        <f>IF(B16&lt;&gt;0,(VLOOKUP(A16,'Etape 3 Udreg. '!$A$10:$M$40,13,FALSE)*-1),"")</f>
        <v>#VALUE!</v>
      </c>
      <c r="G16" s="24" t="e">
        <f>IF(B16&lt;&gt;0,((VLOOKUP(A16,'Etape 4 Udreg. '!$A$10:$M$40,13,FALSE)*-1)),"")</f>
        <v>#VALUE!</v>
      </c>
      <c r="H16" s="24" t="e">
        <f>IF(B16&lt;&gt;0,(VLOOKUP(A16,'Etape 5 Udreg. '!$A$10:$M$40,13,FALSE)*-1),"")</f>
        <v>#VALUE!</v>
      </c>
      <c r="I16" s="24" t="e">
        <f>IF(B16&lt;&gt;0,(VLOOKUP(A16,'Etape 6 Udreg. '!$A$10:$M$40,13,FALSE)*-1),"")</f>
        <v>#VALUE!</v>
      </c>
      <c r="J16" s="24">
        <f>IF(B16&lt;&gt;0,(VLOOKUP(A16,'PP &amp; Udstyrskontrol undervejs'!$A$3:$I$33,9,FALSE)*-1),"")</f>
        <v>0</v>
      </c>
      <c r="K16" s="52">
        <f>IF(B16&lt;&gt;0,(VLOOKUP(A16,'Manuel udreg. v. mgl. EPK+Mål'!$A$4:$M$34,13,FALSE)*-1),"")</f>
        <v>0</v>
      </c>
      <c r="L16" s="238">
        <f>IF(B16&lt;&gt;0,(IF(RYTTERDATA!F16="x","25",0)*-1),"")</f>
        <v>0</v>
      </c>
      <c r="M16" s="19" t="e">
        <f t="shared" si="1"/>
        <v>#VALUE!</v>
      </c>
    </row>
    <row r="17" spans="1:13" ht="15" customHeight="1">
      <c r="A17" s="85">
        <f>VLOOKUP(RYTTERDATA!A17,RYTTERDATA!A17,1,FALSE)</f>
        <v>34</v>
      </c>
      <c r="B17" s="115" t="str">
        <f>RYTTERDATA!B17</f>
        <v>Annika Jensen</v>
      </c>
      <c r="C17" s="246">
        <f t="shared" si="0"/>
        <v>240</v>
      </c>
      <c r="D17" s="24">
        <f>IF(B17&lt;&gt;0,((VLOOKUP(A17,'Etape 1 Udreg.'!$A$11:$M$40,13,FALSE)*-1)),"")</f>
        <v>-53</v>
      </c>
      <c r="E17" s="52" t="e">
        <f>IF(B17&lt;&gt;0,(VLOOKUP(A17,'Etape 2 Udreg.'!$A$10:$M$40,13,FALSE)*-1),"")</f>
        <v>#VALUE!</v>
      </c>
      <c r="F17" s="24" t="e">
        <f>IF(B17&lt;&gt;0,(VLOOKUP(A17,'Etape 3 Udreg. '!$A$10:$M$40,13,FALSE)*-1),"")</f>
        <v>#VALUE!</v>
      </c>
      <c r="G17" s="24" t="e">
        <f>IF(B17&lt;&gt;0,((VLOOKUP(A17,'Etape 4 Udreg. '!$A$10:$M$40,13,FALSE)*-1)),"")</f>
        <v>#VALUE!</v>
      </c>
      <c r="H17" s="24" t="e">
        <f>IF(B17&lt;&gt;0,(VLOOKUP(A17,'Etape 5 Udreg. '!$A$10:$M$40,13,FALSE)*-1),"")</f>
        <v>#VALUE!</v>
      </c>
      <c r="I17" s="24" t="e">
        <f>IF(B17&lt;&gt;0,(VLOOKUP(A17,'Etape 6 Udreg. '!$A$10:$M$40,13,FALSE)*-1),"")</f>
        <v>#VALUE!</v>
      </c>
      <c r="J17" s="24">
        <f>IF(B17&lt;&gt;0,(VLOOKUP(A17,'PP &amp; Udstyrskontrol undervejs'!$A$3:$I$33,9,FALSE)*-1),"")</f>
        <v>0</v>
      </c>
      <c r="K17" s="52">
        <f>IF(B17&lt;&gt;0,(VLOOKUP(A17,'Manuel udreg. v. mgl. EPK+Mål'!$A$4:$M$34,13,FALSE)*-1),"")</f>
        <v>0</v>
      </c>
      <c r="L17" s="238">
        <f>IF(B17&lt;&gt;0,(IF(RYTTERDATA!F17="x","25",0)*-1),"")</f>
        <v>0</v>
      </c>
      <c r="M17" s="19" t="e">
        <f t="shared" si="1"/>
        <v>#VALUE!</v>
      </c>
    </row>
    <row r="18" spans="1:13" ht="15" customHeight="1">
      <c r="A18" s="85">
        <f>VLOOKUP(RYTTERDATA!A18,RYTTERDATA!A18,1,FALSE)</f>
        <v>35</v>
      </c>
      <c r="B18" s="115" t="str">
        <f>RYTTERDATA!B18</f>
        <v>Cecilie Jensen</v>
      </c>
      <c r="C18" s="246">
        <f t="shared" si="0"/>
        <v>240</v>
      </c>
      <c r="D18" s="24">
        <f>IF(B18&lt;&gt;0,((VLOOKUP(A18,'Etape 1 Udreg.'!$A$11:$M$40,13,FALSE)*-1)),"")</f>
        <v>-53</v>
      </c>
      <c r="E18" s="52" t="e">
        <f>IF(B18&lt;&gt;0,(VLOOKUP(A18,'Etape 2 Udreg.'!$A$10:$M$40,13,FALSE)*-1),"")</f>
        <v>#VALUE!</v>
      </c>
      <c r="F18" s="24" t="e">
        <f>IF(B18&lt;&gt;0,(VLOOKUP(A18,'Etape 3 Udreg. '!$A$10:$M$40,13,FALSE)*-1),"")</f>
        <v>#VALUE!</v>
      </c>
      <c r="G18" s="24" t="e">
        <f>IF(B18&lt;&gt;0,((VLOOKUP(A18,'Etape 4 Udreg. '!$A$10:$M$40,13,FALSE)*-1)),"")</f>
        <v>#VALUE!</v>
      </c>
      <c r="H18" s="24" t="e">
        <f>IF(B18&lt;&gt;0,(VLOOKUP(A18,'Etape 5 Udreg. '!$A$10:$M$40,13,FALSE)*-1),"")</f>
        <v>#VALUE!</v>
      </c>
      <c r="I18" s="24" t="e">
        <f>IF(B18&lt;&gt;0,(VLOOKUP(A18,'Etape 6 Udreg. '!$A$10:$M$40,13,FALSE)*-1),"")</f>
        <v>#VALUE!</v>
      </c>
      <c r="J18" s="24">
        <f>IF(B18&lt;&gt;0,(VLOOKUP(A18,'PP &amp; Udstyrskontrol undervejs'!$A$3:$I$33,9,FALSE)*-1),"")</f>
        <v>0</v>
      </c>
      <c r="K18" s="52">
        <f>IF(B18&lt;&gt;0,(VLOOKUP(A18,'Manuel udreg. v. mgl. EPK+Mål'!$A$4:$M$34,13,FALSE)*-1),"")</f>
        <v>0</v>
      </c>
      <c r="L18" s="238">
        <f>IF(B18&lt;&gt;0,(IF(RYTTERDATA!F18="x","25",0)*-1),"")</f>
        <v>0</v>
      </c>
      <c r="M18" s="19" t="e">
        <f t="shared" si="1"/>
        <v>#VALUE!</v>
      </c>
    </row>
    <row r="19" spans="1:13" ht="15" customHeight="1">
      <c r="A19" s="85">
        <f>VLOOKUP(RYTTERDATA!A19,RYTTERDATA!A19,1,FALSE)</f>
        <v>36</v>
      </c>
      <c r="B19" s="115" t="str">
        <f>RYTTERDATA!B19</f>
        <v>Emilie Steinmejer</v>
      </c>
      <c r="C19" s="246">
        <f t="shared" si="0"/>
        <v>240</v>
      </c>
      <c r="D19" s="24">
        <f>IF(B19&lt;&gt;0,((VLOOKUP(A19,'Etape 1 Udreg.'!$A$11:$M$40,13,FALSE)*-1)),"")</f>
        <v>-53</v>
      </c>
      <c r="E19" s="52" t="e">
        <f>IF(B19&lt;&gt;0,(VLOOKUP(A19,'Etape 2 Udreg.'!$A$10:$M$40,13,FALSE)*-1),"")</f>
        <v>#VALUE!</v>
      </c>
      <c r="F19" s="24" t="e">
        <f>IF(B19&lt;&gt;0,(VLOOKUP(A19,'Etape 3 Udreg. '!$A$10:$M$40,13,FALSE)*-1),"")</f>
        <v>#VALUE!</v>
      </c>
      <c r="G19" s="24" t="e">
        <f>IF(B19&lt;&gt;0,((VLOOKUP(A19,'Etape 4 Udreg. '!$A$10:$M$40,13,FALSE)*-1)),"")</f>
        <v>#VALUE!</v>
      </c>
      <c r="H19" s="24" t="e">
        <f>IF(B19&lt;&gt;0,(VLOOKUP(A19,'Etape 5 Udreg. '!$A$10:$M$40,13,FALSE)*-1),"")</f>
        <v>#VALUE!</v>
      </c>
      <c r="I19" s="24" t="e">
        <f>IF(B19&lt;&gt;0,(VLOOKUP(A19,'Etape 6 Udreg. '!$A$10:$M$40,13,FALSE)*-1),"")</f>
        <v>#VALUE!</v>
      </c>
      <c r="J19" s="24">
        <f>IF(B19&lt;&gt;0,(VLOOKUP(A19,'PP &amp; Udstyrskontrol undervejs'!$A$3:$I$33,9,FALSE)*-1),"")</f>
        <v>0</v>
      </c>
      <c r="K19" s="52">
        <f>IF(B19&lt;&gt;0,(VLOOKUP(A19,'Manuel udreg. v. mgl. EPK+Mål'!$A$4:$M$34,13,FALSE)*-1),"")</f>
        <v>0</v>
      </c>
      <c r="L19" s="238">
        <f>IF(B19&lt;&gt;0,(IF(RYTTERDATA!F19="x","25",0)*-1),"")</f>
        <v>0</v>
      </c>
      <c r="M19" s="19" t="e">
        <f t="shared" si="1"/>
        <v>#VALUE!</v>
      </c>
    </row>
    <row r="20" spans="1:13" ht="15" customHeight="1">
      <c r="A20" s="85">
        <f>VLOOKUP(RYTTERDATA!A20,RYTTERDATA!A20,1,FALSE)</f>
        <v>65</v>
      </c>
      <c r="B20" s="115" t="str">
        <f>RYTTERDATA!B20</f>
        <v>Alexia Almskou</v>
      </c>
      <c r="C20" s="246">
        <f t="shared" si="0"/>
        <v>240</v>
      </c>
      <c r="D20" s="24">
        <f>IF(B20&lt;&gt;0,((VLOOKUP(A20,'Etape 1 Udreg.'!$A$11:$M$40,13,FALSE)*-1)),"")</f>
        <v>-53</v>
      </c>
      <c r="E20" s="52" t="e">
        <f>IF(B20&lt;&gt;0,(VLOOKUP(A20,'Etape 2 Udreg.'!$A$10:$M$40,13,FALSE)*-1),"")</f>
        <v>#VALUE!</v>
      </c>
      <c r="F20" s="24" t="e">
        <f>IF(B20&lt;&gt;0,(VLOOKUP(A20,'Etape 3 Udreg. '!$A$10:$M$40,13,FALSE)*-1),"")</f>
        <v>#VALUE!</v>
      </c>
      <c r="G20" s="24" t="e">
        <f>IF(B20&lt;&gt;0,((VLOOKUP(A20,'Etape 4 Udreg. '!$A$10:$M$40,13,FALSE)*-1)),"")</f>
        <v>#VALUE!</v>
      </c>
      <c r="H20" s="24" t="e">
        <f>IF(B20&lt;&gt;0,(VLOOKUP(A20,'Etape 5 Udreg. '!$A$10:$M$40,13,FALSE)*-1),"")</f>
        <v>#VALUE!</v>
      </c>
      <c r="I20" s="24" t="e">
        <f>IF(B20&lt;&gt;0,(VLOOKUP(A20,'Etape 6 Udreg. '!$A$10:$M$40,13,FALSE)*-1),"")</f>
        <v>#VALUE!</v>
      </c>
      <c r="J20" s="24">
        <f>IF(B20&lt;&gt;0,(VLOOKUP(A20,'PP &amp; Udstyrskontrol undervejs'!$A$3:$I$33,9,FALSE)*-1),"")</f>
        <v>0</v>
      </c>
      <c r="K20" s="52">
        <f>IF(B20&lt;&gt;0,(VLOOKUP(A20,'Manuel udreg. v. mgl. EPK+Mål'!$A$4:$M$34,13,FALSE)*-1),"")</f>
        <v>0</v>
      </c>
      <c r="L20" s="238">
        <f>IF(B20&lt;&gt;0,(IF(RYTTERDATA!F20="x","25",0)*-1),"")</f>
        <v>0</v>
      </c>
      <c r="M20" s="19" t="e">
        <f t="shared" si="1"/>
        <v>#VALUE!</v>
      </c>
    </row>
    <row r="21" spans="1:13" ht="15" customHeight="1">
      <c r="A21" s="85">
        <f>VLOOKUP(RYTTERDATA!A21,RYTTERDATA!A21,1,FALSE)</f>
        <v>51</v>
      </c>
      <c r="B21" s="115" t="str">
        <f>RYTTERDATA!B21</f>
        <v>Elisabeth Sørensen</v>
      </c>
      <c r="C21" s="246">
        <f t="shared" si="0"/>
        <v>240</v>
      </c>
      <c r="D21" s="24">
        <f>IF(B21&lt;&gt;0,((VLOOKUP(A21,'Etape 1 Udreg.'!$A$11:$M$40,13,FALSE)*-1)),"")</f>
        <v>-53</v>
      </c>
      <c r="E21" s="52" t="e">
        <f>IF(B21&lt;&gt;0,(VLOOKUP(A21,'Etape 2 Udreg.'!$A$10:$M$40,13,FALSE)*-1),"")</f>
        <v>#VALUE!</v>
      </c>
      <c r="F21" s="24" t="e">
        <f>IF(B21&lt;&gt;0,(VLOOKUP(A21,'Etape 3 Udreg. '!$A$10:$M$40,13,FALSE)*-1),"")</f>
        <v>#VALUE!</v>
      </c>
      <c r="G21" s="24" t="e">
        <f>IF(B21&lt;&gt;0,((VLOOKUP(A21,'Etape 4 Udreg. '!$A$10:$M$40,13,FALSE)*-1)),"")</f>
        <v>#VALUE!</v>
      </c>
      <c r="H21" s="24" t="e">
        <f>IF(B21&lt;&gt;0,(VLOOKUP(A21,'Etape 5 Udreg. '!$A$10:$M$40,13,FALSE)*-1),"")</f>
        <v>#VALUE!</v>
      </c>
      <c r="I21" s="24" t="e">
        <f>IF(B21&lt;&gt;0,(VLOOKUP(A21,'Etape 6 Udreg. '!$A$10:$M$40,13,FALSE)*-1),"")</f>
        <v>#VALUE!</v>
      </c>
      <c r="J21" s="24">
        <f>IF(B21&lt;&gt;0,(VLOOKUP(A21,'PP &amp; Udstyrskontrol undervejs'!$A$3:$I$33,9,FALSE)*-1),"")</f>
        <v>0</v>
      </c>
      <c r="K21" s="52">
        <f>IF(B21&lt;&gt;0,(VLOOKUP(A21,'Manuel udreg. v. mgl. EPK+Mål'!$A$4:$M$34,13,FALSE)*-1),"")</f>
        <v>0</v>
      </c>
      <c r="L21" s="238">
        <f>IF(B21&lt;&gt;0,(IF(RYTTERDATA!F21="x","25",0)*-1),"")</f>
        <v>0</v>
      </c>
      <c r="M21" s="19" t="e">
        <f t="shared" si="1"/>
        <v>#VALUE!</v>
      </c>
    </row>
    <row r="22" spans="1:13" ht="15" customHeight="1">
      <c r="A22" s="85">
        <f>VLOOKUP(RYTTERDATA!A22,RYTTERDATA!A22,1,FALSE)</f>
        <v>37</v>
      </c>
      <c r="B22" s="115" t="str">
        <f>RYTTERDATA!B22</f>
        <v>Jenny Hedegaard</v>
      </c>
      <c r="C22" s="246">
        <f t="shared" si="0"/>
        <v>240</v>
      </c>
      <c r="D22" s="24">
        <f>IF(B22&lt;&gt;0,((VLOOKUP(A22,'Etape 1 Udreg.'!$A$11:$M$40,13,FALSE)*-1)),"")</f>
        <v>-53</v>
      </c>
      <c r="E22" s="52" t="e">
        <f>IF(B22&lt;&gt;0,(VLOOKUP(A22,'Etape 2 Udreg.'!$A$10:$M$40,13,FALSE)*-1),"")</f>
        <v>#VALUE!</v>
      </c>
      <c r="F22" s="24" t="e">
        <f>IF(B22&lt;&gt;0,(VLOOKUP(A22,'Etape 3 Udreg. '!$A$10:$M$40,13,FALSE)*-1),"")</f>
        <v>#VALUE!</v>
      </c>
      <c r="G22" s="24" t="e">
        <f>IF(B22&lt;&gt;0,((VLOOKUP(A22,'Etape 4 Udreg. '!$A$10:$M$40,13,FALSE)*-1)),"")</f>
        <v>#VALUE!</v>
      </c>
      <c r="H22" s="24" t="e">
        <f>IF(B22&lt;&gt;0,(VLOOKUP(A22,'Etape 5 Udreg. '!$A$10:$M$40,13,FALSE)*-1),"")</f>
        <v>#VALUE!</v>
      </c>
      <c r="I22" s="24" t="e">
        <f>IF(B22&lt;&gt;0,(VLOOKUP(A22,'Etape 6 Udreg. '!$A$10:$M$40,13,FALSE)*-1),"")</f>
        <v>#VALUE!</v>
      </c>
      <c r="J22" s="24">
        <f>IF(B22&lt;&gt;0,(VLOOKUP(A22,'PP &amp; Udstyrskontrol undervejs'!$A$3:$I$33,9,FALSE)*-1),"")</f>
        <v>0</v>
      </c>
      <c r="K22" s="52">
        <f>IF(B22&lt;&gt;0,(VLOOKUP(A22,'Manuel udreg. v. mgl. EPK+Mål'!$A$4:$M$34,13,FALSE)*-1),"")</f>
        <v>0</v>
      </c>
      <c r="L22" s="238">
        <f>IF(B22&lt;&gt;0,(IF(RYTTERDATA!F22="x","25",0)*-1),"")</f>
        <v>0</v>
      </c>
      <c r="M22" s="19" t="e">
        <f t="shared" si="1"/>
        <v>#VALUE!</v>
      </c>
    </row>
    <row r="23" spans="1:13" ht="15" customHeight="1">
      <c r="A23" s="85">
        <f>VLOOKUP(RYTTERDATA!A23,RYTTERDATA!A23,1,FALSE)</f>
        <v>39</v>
      </c>
      <c r="B23" s="115" t="str">
        <f>RYTTERDATA!B23</f>
        <v>Christina Ebbe</v>
      </c>
      <c r="C23" s="246">
        <f t="shared" si="0"/>
        <v>240</v>
      </c>
      <c r="D23" s="24">
        <f>IF(B23&lt;&gt;0,((VLOOKUP(A23,'Etape 1 Udreg.'!$A$11:$M$40,13,FALSE)*-1)),"")</f>
        <v>-53</v>
      </c>
      <c r="E23" s="52" t="e">
        <f>IF(B23&lt;&gt;0,(VLOOKUP(A23,'Etape 2 Udreg.'!$A$10:$M$40,13,FALSE)*-1),"")</f>
        <v>#VALUE!</v>
      </c>
      <c r="F23" s="24" t="e">
        <f>IF(B23&lt;&gt;0,(VLOOKUP(A23,'Etape 3 Udreg. '!$A$10:$M$40,13,FALSE)*-1),"")</f>
        <v>#VALUE!</v>
      </c>
      <c r="G23" s="24" t="e">
        <f>IF(B23&lt;&gt;0,((VLOOKUP(A23,'Etape 4 Udreg. '!$A$10:$M$40,13,FALSE)*-1)),"")</f>
        <v>#VALUE!</v>
      </c>
      <c r="H23" s="24" t="e">
        <f>IF(B23&lt;&gt;0,(VLOOKUP(A23,'Etape 5 Udreg. '!$A$10:$M$40,13,FALSE)*-1),"")</f>
        <v>#VALUE!</v>
      </c>
      <c r="I23" s="24" t="e">
        <f>IF(B23&lt;&gt;0,(VLOOKUP(A23,'Etape 6 Udreg. '!$A$10:$M$40,13,FALSE)*-1),"")</f>
        <v>#VALUE!</v>
      </c>
      <c r="J23" s="24">
        <f>IF(B23&lt;&gt;0,(VLOOKUP(A23,'PP &amp; Udstyrskontrol undervejs'!$A$3:$I$33,9,FALSE)*-1),"")</f>
        <v>0</v>
      </c>
      <c r="K23" s="52">
        <f>IF(B23&lt;&gt;0,(VLOOKUP(A23,'Manuel udreg. v. mgl. EPK+Mål'!$A$4:$M$34,13,FALSE)*-1),"")</f>
        <v>0</v>
      </c>
      <c r="L23" s="238">
        <f>IF(B23&lt;&gt;0,(IF(RYTTERDATA!F23="x","25",0)*-1),"")</f>
        <v>0</v>
      </c>
      <c r="M23" s="19" t="e">
        <f t="shared" si="1"/>
        <v>#VALUE!</v>
      </c>
    </row>
    <row r="24" spans="1:13" ht="15" customHeight="1">
      <c r="A24" s="85">
        <f>VLOOKUP(RYTTERDATA!A24,RYTTERDATA!A24,1,FALSE)</f>
        <v>40</v>
      </c>
      <c r="B24" s="115" t="str">
        <f>RYTTERDATA!B24</f>
        <v>Heidi Hedegård</v>
      </c>
      <c r="C24" s="246">
        <f t="shared" si="0"/>
        <v>240</v>
      </c>
      <c r="D24" s="24">
        <f>IF(B24&lt;&gt;0,((VLOOKUP(A24,'Etape 1 Udreg.'!$A$11:$M$40,13,FALSE)*-1)),"")</f>
        <v>-53</v>
      </c>
      <c r="E24" s="52" t="e">
        <f>IF(B24&lt;&gt;0,(VLOOKUP(A24,'Etape 2 Udreg.'!$A$10:$M$40,13,FALSE)*-1),"")</f>
        <v>#VALUE!</v>
      </c>
      <c r="F24" s="24" t="e">
        <f>IF(B24&lt;&gt;0,(VLOOKUP(A24,'Etape 3 Udreg. '!$A$10:$M$40,13,FALSE)*-1),"")</f>
        <v>#VALUE!</v>
      </c>
      <c r="G24" s="24" t="e">
        <f>IF(B24&lt;&gt;0,((VLOOKUP(A24,'Etape 4 Udreg. '!$A$10:$M$40,13,FALSE)*-1)),"")</f>
        <v>#VALUE!</v>
      </c>
      <c r="H24" s="24" t="e">
        <f>IF(B24&lt;&gt;0,(VLOOKUP(A24,'Etape 5 Udreg. '!$A$10:$M$40,13,FALSE)*-1),"")</f>
        <v>#VALUE!</v>
      </c>
      <c r="I24" s="24" t="e">
        <f>IF(B24&lt;&gt;0,(VLOOKUP(A24,'Etape 6 Udreg. '!$A$10:$M$40,13,FALSE)*-1),"")</f>
        <v>#VALUE!</v>
      </c>
      <c r="J24" s="24">
        <f>IF(B24&lt;&gt;0,(VLOOKUP(A24,'PP &amp; Udstyrskontrol undervejs'!$A$3:$I$33,9,FALSE)*-1),"")</f>
        <v>0</v>
      </c>
      <c r="K24" s="52">
        <f>IF(B24&lt;&gt;0,(VLOOKUP(A24,'Manuel udreg. v. mgl. EPK+Mål'!$A$4:$M$34,13,FALSE)*-1),"")</f>
        <v>0</v>
      </c>
      <c r="L24" s="238">
        <f>IF(B24&lt;&gt;0,(IF(RYTTERDATA!F24="x","25",0)*-1),"")</f>
        <v>0</v>
      </c>
      <c r="M24" s="19" t="e">
        <f t="shared" si="1"/>
        <v>#VALUE!</v>
      </c>
    </row>
    <row r="25" spans="1:13" ht="15" customHeight="1">
      <c r="A25" s="85">
        <f>VLOOKUP(RYTTERDATA!A25,RYTTERDATA!A25,1,FALSE)</f>
        <v>41</v>
      </c>
      <c r="B25" s="115" t="str">
        <f>RYTTERDATA!B25</f>
        <v>Sarah Skjødt</v>
      </c>
      <c r="C25" s="246">
        <f t="shared" si="0"/>
        <v>240</v>
      </c>
      <c r="D25" s="24">
        <f>IF(B25&lt;&gt;0,((VLOOKUP(A25,'Etape 1 Udreg.'!$A$11:$M$40,13,FALSE)*-1)),"")</f>
        <v>-53</v>
      </c>
      <c r="E25" s="52" t="e">
        <f>IF(B25&lt;&gt;0,(VLOOKUP(A25,'Etape 2 Udreg.'!$A$10:$M$40,13,FALSE)*-1),"")</f>
        <v>#VALUE!</v>
      </c>
      <c r="F25" s="24" t="e">
        <f>IF(B25&lt;&gt;0,(VLOOKUP(A25,'Etape 3 Udreg. '!$A$10:$M$40,13,FALSE)*-1),"")</f>
        <v>#VALUE!</v>
      </c>
      <c r="G25" s="24" t="e">
        <f>IF(B25&lt;&gt;0,((VLOOKUP(A25,'Etape 4 Udreg. '!$A$10:$M$40,13,FALSE)*-1)),"")</f>
        <v>#VALUE!</v>
      </c>
      <c r="H25" s="24" t="e">
        <f>IF(B25&lt;&gt;0,(VLOOKUP(A25,'Etape 5 Udreg. '!$A$10:$M$40,13,FALSE)*-1),"")</f>
        <v>#VALUE!</v>
      </c>
      <c r="I25" s="24" t="e">
        <f>IF(B25&lt;&gt;0,(VLOOKUP(A25,'Etape 6 Udreg. '!$A$10:$M$40,13,FALSE)*-1),"")</f>
        <v>#VALUE!</v>
      </c>
      <c r="J25" s="24">
        <f>IF(B25&lt;&gt;0,(VLOOKUP(A25,'PP &amp; Udstyrskontrol undervejs'!$A$3:$I$33,9,FALSE)*-1),"")</f>
        <v>0</v>
      </c>
      <c r="K25" s="52">
        <f>IF(B25&lt;&gt;0,(VLOOKUP(A25,'Manuel udreg. v. mgl. EPK+Mål'!$A$4:$M$34,13,FALSE)*-1),"")</f>
        <v>0</v>
      </c>
      <c r="L25" s="238">
        <f>IF(B25&lt;&gt;0,(IF(RYTTERDATA!F25="x","25",0)*-1),"")</f>
        <v>0</v>
      </c>
      <c r="M25" s="19" t="e">
        <f t="shared" si="1"/>
        <v>#VALUE!</v>
      </c>
    </row>
    <row r="26" spans="1:13" ht="15" customHeight="1">
      <c r="A26" s="85">
        <f>VLOOKUP(RYTTERDATA!A26,RYTTERDATA!A26,1,FALSE)</f>
        <v>42</v>
      </c>
      <c r="B26" s="115" t="str">
        <f>RYTTERDATA!B26</f>
        <v>Benjamin Antomisen</v>
      </c>
      <c r="C26" s="246">
        <f t="shared" si="0"/>
        <v>240</v>
      </c>
      <c r="D26" s="24">
        <f>IF(B26&lt;&gt;0,((VLOOKUP(A26,'Etape 1 Udreg.'!$A$11:$M$40,13,FALSE)*-1)),"")</f>
        <v>-53</v>
      </c>
      <c r="E26" s="52" t="e">
        <f>IF(B26&lt;&gt;0,(VLOOKUP(A26,'Etape 2 Udreg.'!$A$10:$M$40,13,FALSE)*-1),"")</f>
        <v>#VALUE!</v>
      </c>
      <c r="F26" s="24" t="e">
        <f>IF(B26&lt;&gt;0,(VLOOKUP(A26,'Etape 3 Udreg. '!$A$10:$M$40,13,FALSE)*-1),"")</f>
        <v>#VALUE!</v>
      </c>
      <c r="G26" s="24" t="e">
        <f>IF(B26&lt;&gt;0,((VLOOKUP(A26,'Etape 4 Udreg. '!$A$10:$M$40,13,FALSE)*-1)),"")</f>
        <v>#VALUE!</v>
      </c>
      <c r="H26" s="24" t="e">
        <f>IF(B26&lt;&gt;0,(VLOOKUP(A26,'Etape 5 Udreg. '!$A$10:$M$40,13,FALSE)*-1),"")</f>
        <v>#VALUE!</v>
      </c>
      <c r="I26" s="24" t="e">
        <f>IF(B26&lt;&gt;0,(VLOOKUP(A26,'Etape 6 Udreg. '!$A$10:$M$40,13,FALSE)*-1),"")</f>
        <v>#VALUE!</v>
      </c>
      <c r="J26" s="24">
        <f>IF(B26&lt;&gt;0,(VLOOKUP(A26,'PP &amp; Udstyrskontrol undervejs'!$A$3:$I$33,9,FALSE)*-1),"")</f>
        <v>0</v>
      </c>
      <c r="K26" s="52">
        <f>IF(B26&lt;&gt;0,(VLOOKUP(A26,'Manuel udreg. v. mgl. EPK+Mål'!$A$4:$M$34,13,FALSE)*-1),"")</f>
        <v>0</v>
      </c>
      <c r="L26" s="238">
        <f>IF(B26&lt;&gt;0,(IF(RYTTERDATA!F26="x","25",0)*-1),"")</f>
        <v>0</v>
      </c>
      <c r="M26" s="19" t="e">
        <f t="shared" si="1"/>
        <v>#VALUE!</v>
      </c>
    </row>
    <row r="27" spans="1:13" ht="15" customHeight="1">
      <c r="A27" s="85">
        <f>VLOOKUP(RYTTERDATA!A27,RYTTERDATA!A27,1,FALSE)</f>
        <v>47</v>
      </c>
      <c r="B27" s="115" t="str">
        <f>RYTTERDATA!B27</f>
        <v>Emma Lassen</v>
      </c>
      <c r="C27" s="246">
        <f t="shared" si="0"/>
        <v>240</v>
      </c>
      <c r="D27" s="24">
        <f>IF(B27&lt;&gt;0,((VLOOKUP(A27,'Etape 1 Udreg.'!$A$11:$M$40,13,FALSE)*-1)),"")</f>
        <v>-53</v>
      </c>
      <c r="E27" s="52" t="e">
        <f>IF(B27&lt;&gt;0,(VLOOKUP(A27,'Etape 2 Udreg.'!$A$10:$M$40,13,FALSE)*-1),"")</f>
        <v>#VALUE!</v>
      </c>
      <c r="F27" s="24" t="e">
        <f>IF(B27&lt;&gt;0,(VLOOKUP(A27,'Etape 3 Udreg. '!$A$10:$M$40,13,FALSE)*-1),"")</f>
        <v>#VALUE!</v>
      </c>
      <c r="G27" s="24" t="e">
        <f>IF(B27&lt;&gt;0,((VLOOKUP(A27,'Etape 4 Udreg. '!$A$10:$M$40,13,FALSE)*-1)),"")</f>
        <v>#VALUE!</v>
      </c>
      <c r="H27" s="24" t="e">
        <f>IF(B27&lt;&gt;0,(VLOOKUP(A27,'Etape 5 Udreg. '!$A$10:$M$40,13,FALSE)*-1),"")</f>
        <v>#VALUE!</v>
      </c>
      <c r="I27" s="24" t="e">
        <f>IF(B27&lt;&gt;0,(VLOOKUP(A27,'Etape 6 Udreg. '!$A$10:$M$40,13,FALSE)*-1),"")</f>
        <v>#VALUE!</v>
      </c>
      <c r="J27" s="24">
        <f>IF(B27&lt;&gt;0,(VLOOKUP(A27,'PP &amp; Udstyrskontrol undervejs'!$A$3:$I$33,9,FALSE)*-1),"")</f>
        <v>0</v>
      </c>
      <c r="K27" s="52">
        <f>IF(B27&lt;&gt;0,(VLOOKUP(A27,'Manuel udreg. v. mgl. EPK+Mål'!$A$4:$M$34,13,FALSE)*-1),"")</f>
        <v>0</v>
      </c>
      <c r="L27" s="238">
        <f>IF(B27&lt;&gt;0,(IF(RYTTERDATA!F27="x","25",0)*-1),"")</f>
        <v>0</v>
      </c>
      <c r="M27" s="19" t="e">
        <f t="shared" si="1"/>
        <v>#VALUE!</v>
      </c>
    </row>
    <row r="28" spans="1:13" ht="15" customHeight="1">
      <c r="A28" s="85">
        <f>VLOOKUP(RYTTERDATA!A28,RYTTERDATA!A28,1,FALSE)</f>
        <v>43</v>
      </c>
      <c r="B28" s="115" t="str">
        <f>RYTTERDATA!B28</f>
        <v>Naja Andersen</v>
      </c>
      <c r="C28" s="246">
        <f t="shared" si="0"/>
        <v>240</v>
      </c>
      <c r="D28" s="24">
        <f>IF(B28&lt;&gt;0,((VLOOKUP(A28,'Etape 1 Udreg.'!$A$11:$M$40,13,FALSE)*-1)),"")</f>
        <v>-53</v>
      </c>
      <c r="E28" s="52" t="e">
        <f>IF(B28&lt;&gt;0,(VLOOKUP(A28,'Etape 2 Udreg.'!$A$10:$M$40,13,FALSE)*-1),"")</f>
        <v>#VALUE!</v>
      </c>
      <c r="F28" s="24" t="e">
        <f>IF(B28&lt;&gt;0,(VLOOKUP(A28,'Etape 3 Udreg. '!$A$10:$M$40,13,FALSE)*-1),"")</f>
        <v>#VALUE!</v>
      </c>
      <c r="G28" s="24" t="e">
        <f>IF(B28&lt;&gt;0,((VLOOKUP(A28,'Etape 4 Udreg. '!$A$10:$M$40,13,FALSE)*-1)),"")</f>
        <v>#VALUE!</v>
      </c>
      <c r="H28" s="24" t="e">
        <f>IF(B28&lt;&gt;0,(VLOOKUP(A28,'Etape 5 Udreg. '!$A$10:$M$40,13,FALSE)*-1),"")</f>
        <v>#VALUE!</v>
      </c>
      <c r="I28" s="24" t="e">
        <f>IF(B28&lt;&gt;0,(VLOOKUP(A28,'Etape 6 Udreg. '!$A$10:$M$40,13,FALSE)*-1),"")</f>
        <v>#VALUE!</v>
      </c>
      <c r="J28" s="24">
        <f>IF(B28&lt;&gt;0,(VLOOKUP(A28,'PP &amp; Udstyrskontrol undervejs'!$A$3:$I$33,9,FALSE)*-1),"")</f>
        <v>0</v>
      </c>
      <c r="K28" s="52">
        <f>IF(B28&lt;&gt;0,(VLOOKUP(A28,'Manuel udreg. v. mgl. EPK+Mål'!$A$4:$M$34,13,FALSE)*-1),"")</f>
        <v>0</v>
      </c>
      <c r="L28" s="238">
        <f>IF(B28&lt;&gt;0,(IF(RYTTERDATA!F28="x","25",0)*-1),"")</f>
        <v>0</v>
      </c>
      <c r="M28" s="19" t="e">
        <f t="shared" si="1"/>
        <v>#VALUE!</v>
      </c>
    </row>
    <row r="29" spans="1:13" ht="15" customHeight="1">
      <c r="A29" s="85">
        <f>VLOOKUP(RYTTERDATA!A29,RYTTERDATA!A29,1,FALSE)</f>
        <v>45</v>
      </c>
      <c r="B29" s="115" t="str">
        <f>RYTTERDATA!B29</f>
        <v>Alexia Almskou</v>
      </c>
      <c r="C29" s="246">
        <f t="shared" si="0"/>
        <v>240</v>
      </c>
      <c r="D29" s="24">
        <f>IF(B29&lt;&gt;0,((VLOOKUP(A29,'Etape 1 Udreg.'!$A$11:$M$40,13,FALSE)*-1)),"")</f>
        <v>-53</v>
      </c>
      <c r="E29" s="52" t="e">
        <f>IF(B29&lt;&gt;0,(VLOOKUP(A29,'Etape 2 Udreg.'!$A$10:$M$40,13,FALSE)*-1),"")</f>
        <v>#VALUE!</v>
      </c>
      <c r="F29" s="24" t="e">
        <f>IF(B29&lt;&gt;0,(VLOOKUP(A29,'Etape 3 Udreg. '!$A$10:$M$40,13,FALSE)*-1),"")</f>
        <v>#VALUE!</v>
      </c>
      <c r="G29" s="24" t="e">
        <f>IF(B29&lt;&gt;0,((VLOOKUP(A29,'Etape 4 Udreg. '!$A$10:$M$40,13,FALSE)*-1)),"")</f>
        <v>#VALUE!</v>
      </c>
      <c r="H29" s="24" t="e">
        <f>IF(B29&lt;&gt;0,(VLOOKUP(A29,'Etape 5 Udreg. '!$A$10:$M$40,13,FALSE)*-1),"")</f>
        <v>#VALUE!</v>
      </c>
      <c r="I29" s="24" t="e">
        <f>IF(B29&lt;&gt;0,(VLOOKUP(A29,'Etape 6 Udreg. '!$A$10:$M$40,13,FALSE)*-1),"")</f>
        <v>#VALUE!</v>
      </c>
      <c r="J29" s="24">
        <f>IF(B29&lt;&gt;0,(VLOOKUP(A29,'PP &amp; Udstyrskontrol undervejs'!$A$3:$I$33,9,FALSE)*-1),"")</f>
        <v>0</v>
      </c>
      <c r="K29" s="52">
        <f>IF(B29&lt;&gt;0,(VLOOKUP(A29,'Manuel udreg. v. mgl. EPK+Mål'!$A$4:$M$34,13,FALSE)*-1),"")</f>
        <v>0</v>
      </c>
      <c r="L29" s="238">
        <f>IF(B29&lt;&gt;0,(IF(RYTTERDATA!F29="x","25",0)*-1),"")</f>
        <v>0</v>
      </c>
      <c r="M29" s="19" t="e">
        <f t="shared" si="1"/>
        <v>#VALUE!</v>
      </c>
    </row>
    <row r="30" spans="1:13" ht="15" customHeight="1">
      <c r="A30" s="85">
        <f>VLOOKUP(RYTTERDATA!A30,RYTTERDATA!A30,1,FALSE)</f>
        <v>46</v>
      </c>
      <c r="B30" s="115" t="str">
        <f>RYTTERDATA!B30</f>
        <v>Pernille Hansen</v>
      </c>
      <c r="C30" s="246">
        <f t="shared" si="0"/>
        <v>240</v>
      </c>
      <c r="D30" s="24">
        <f>IF(B30&lt;&gt;0,((VLOOKUP(A30,'Etape 1 Udreg.'!$A$11:$M$40,13,FALSE)*-1)),"")</f>
        <v>-53</v>
      </c>
      <c r="E30" s="52" t="e">
        <f>IF(B30&lt;&gt;0,(VLOOKUP(A30,'Etape 2 Udreg.'!$A$10:$M$40,13,FALSE)*-1),"")</f>
        <v>#VALUE!</v>
      </c>
      <c r="F30" s="24" t="e">
        <f>IF(B30&lt;&gt;0,(VLOOKUP(A30,'Etape 3 Udreg. '!$A$10:$M$40,13,FALSE)*-1),"")</f>
        <v>#VALUE!</v>
      </c>
      <c r="G30" s="24" t="e">
        <f>IF(B30&lt;&gt;0,((VLOOKUP(A30,'Etape 4 Udreg. '!$A$10:$M$40,13,FALSE)*-1)),"")</f>
        <v>#VALUE!</v>
      </c>
      <c r="H30" s="24" t="e">
        <f>IF(B30&lt;&gt;0,(VLOOKUP(A30,'Etape 5 Udreg. '!$A$10:$M$40,13,FALSE)*-1),"")</f>
        <v>#VALUE!</v>
      </c>
      <c r="I30" s="24" t="e">
        <f>IF(B30&lt;&gt;0,(VLOOKUP(A30,'Etape 6 Udreg. '!$A$10:$M$40,13,FALSE)*-1),"")</f>
        <v>#VALUE!</v>
      </c>
      <c r="J30" s="24">
        <f>IF(B30&lt;&gt;0,(VLOOKUP(A30,'PP &amp; Udstyrskontrol undervejs'!$A$3:$I$33,9,FALSE)*-1),"")</f>
        <v>0</v>
      </c>
      <c r="K30" s="52">
        <f>IF(B30&lt;&gt;0,(VLOOKUP(A30,'Manuel udreg. v. mgl. EPK+Mål'!$A$4:$M$34,13,FALSE)*-1),"")</f>
        <v>0</v>
      </c>
      <c r="L30" s="238">
        <f>IF(B30&lt;&gt;0,(IF(RYTTERDATA!F30="x","25",0)*-1),"")</f>
        <v>0</v>
      </c>
      <c r="M30" s="19" t="e">
        <f t="shared" si="1"/>
        <v>#VALUE!</v>
      </c>
    </row>
    <row r="31" spans="1:13" ht="15" customHeight="1">
      <c r="A31" s="85">
        <f>VLOOKUP(RYTTERDATA!A31,RYTTERDATA!A31,1,FALSE)</f>
        <v>44</v>
      </c>
      <c r="B31" s="115" t="str">
        <f>RYTTERDATA!B31</f>
        <v>Katrine Lundstrøm</v>
      </c>
      <c r="C31" s="246">
        <f t="shared" si="0"/>
        <v>240</v>
      </c>
      <c r="D31" s="24">
        <f>IF(B31&lt;&gt;0,((VLOOKUP(A31,'Etape 1 Udreg.'!$A$11:$M$40,13,FALSE)*-1)),"")</f>
        <v>-53</v>
      </c>
      <c r="E31" s="52" t="e">
        <f>IF(B31&lt;&gt;0,(VLOOKUP(A31,'Etape 2 Udreg.'!$A$10:$M$40,13,FALSE)*-1),"")</f>
        <v>#VALUE!</v>
      </c>
      <c r="F31" s="24" t="e">
        <f>IF(B31&lt;&gt;0,(VLOOKUP(A31,'Etape 3 Udreg. '!$A$10:$M$40,13,FALSE)*-1),"")</f>
        <v>#VALUE!</v>
      </c>
      <c r="G31" s="24" t="e">
        <f>IF(B31&lt;&gt;0,((VLOOKUP(A31,'Etape 4 Udreg. '!$A$10:$M$40,13,FALSE)*-1)),"")</f>
        <v>#VALUE!</v>
      </c>
      <c r="H31" s="24" t="e">
        <f>IF(B31&lt;&gt;0,(VLOOKUP(A31,'Etape 5 Udreg. '!$A$10:$M$40,13,FALSE)*-1),"")</f>
        <v>#VALUE!</v>
      </c>
      <c r="I31" s="24" t="e">
        <f>IF(B31&lt;&gt;0,(VLOOKUP(A31,'Etape 6 Udreg. '!$A$10:$M$40,13,FALSE)*-1),"")</f>
        <v>#VALUE!</v>
      </c>
      <c r="J31" s="24">
        <f>IF(B31&lt;&gt;0,(VLOOKUP(A31,'PP &amp; Udstyrskontrol undervejs'!$A$3:$I$33,9,FALSE)*-1),"")</f>
        <v>0</v>
      </c>
      <c r="K31" s="52">
        <f>IF(B31&lt;&gt;0,(VLOOKUP(A31,'Manuel udreg. v. mgl. EPK+Mål'!$A$4:$M$34,13,FALSE)*-1),"")</f>
        <v>0</v>
      </c>
      <c r="L31" s="238">
        <f>IF(B31&lt;&gt;0,(IF(RYTTERDATA!F31="x","25",0)*-1),"")</f>
        <v>0</v>
      </c>
      <c r="M31" s="19" t="e">
        <f t="shared" si="1"/>
        <v>#VALUE!</v>
      </c>
    </row>
    <row r="32" spans="1:13" ht="15" customHeight="1">
      <c r="A32" s="85">
        <f>VLOOKUP(RYTTERDATA!A32,RYTTERDATA!A32,1,FALSE)</f>
        <v>38</v>
      </c>
      <c r="B32" s="115" t="str">
        <f>RYTTERDATA!B32</f>
        <v>Tilde Lindhardt</v>
      </c>
      <c r="C32" s="246">
        <f t="shared" si="0"/>
        <v>240</v>
      </c>
      <c r="D32" s="24">
        <f>IF(B32&lt;&gt;0,((VLOOKUP(A32,'Etape 1 Udreg.'!$A$11:$M$40,13,FALSE)*-1)),"")</f>
        <v>-53</v>
      </c>
      <c r="E32" s="52" t="e">
        <f>IF(B32&lt;&gt;0,(VLOOKUP(A32,'Etape 2 Udreg.'!$A$10:$M$40,13,FALSE)*-1),"")</f>
        <v>#VALUE!</v>
      </c>
      <c r="F32" s="24" t="e">
        <f>IF(B32&lt;&gt;0,(VLOOKUP(A32,'Etape 3 Udreg. '!$A$10:$M$40,13,FALSE)*-1),"")</f>
        <v>#VALUE!</v>
      </c>
      <c r="G32" s="24" t="e">
        <f>IF(B32&lt;&gt;0,((VLOOKUP(A32,'Etape 4 Udreg. '!$A$10:$M$40,13,FALSE)*-1)),"")</f>
        <v>#VALUE!</v>
      </c>
      <c r="H32" s="24" t="e">
        <f>IF(B32&lt;&gt;0,(VLOOKUP(A32,'Etape 5 Udreg. '!$A$10:$M$40,13,FALSE)*-1),"")</f>
        <v>#VALUE!</v>
      </c>
      <c r="I32" s="24" t="e">
        <f>IF(B32&lt;&gt;0,(VLOOKUP(A32,'Etape 6 Udreg. '!$A$10:$M$40,13,FALSE)*-1),"")</f>
        <v>#VALUE!</v>
      </c>
      <c r="J32" s="24">
        <f>IF(B32&lt;&gt;0,(VLOOKUP(A32,'PP &amp; Udstyrskontrol undervejs'!$A$3:$I$33,9,FALSE)*-1),"")</f>
        <v>0</v>
      </c>
      <c r="K32" s="52">
        <f>IF(B32&lt;&gt;0,(VLOOKUP(A32,'Manuel udreg. v. mgl. EPK+Mål'!$A$4:$M$34,13,FALSE)*-1),"")</f>
        <v>0</v>
      </c>
      <c r="L32" s="238">
        <f>IF(B32&lt;&gt;0,(IF(RYTTERDATA!F32="x","25",0)*-1),"")</f>
        <v>0</v>
      </c>
      <c r="M32" s="19" t="e">
        <f t="shared" si="1"/>
        <v>#VALUE!</v>
      </c>
    </row>
    <row r="33" spans="1:13" ht="15" customHeight="1">
      <c r="A33" s="85">
        <f>VLOOKUP(RYTTERDATA!A33,RYTTERDATA!A33,1,FALSE)</f>
        <v>48</v>
      </c>
      <c r="B33" s="115" t="str">
        <f>RYTTERDATA!B33</f>
        <v>Christina Norman Sørensen</v>
      </c>
      <c r="C33" s="246">
        <f t="shared" si="0"/>
        <v>240</v>
      </c>
      <c r="D33" s="24">
        <f>IF(B33&lt;&gt;0,((VLOOKUP(A33,'Etape 1 Udreg.'!$A$11:$M$40,13,FALSE)*-1)),"")</f>
        <v>-53</v>
      </c>
      <c r="E33" s="52" t="e">
        <f>IF(B33&lt;&gt;0,(VLOOKUP(A33,'Etape 2 Udreg.'!$A$10:$M$40,13,FALSE)*-1),"")</f>
        <v>#VALUE!</v>
      </c>
      <c r="F33" s="24" t="e">
        <f>IF(B33&lt;&gt;0,(VLOOKUP(A33,'Etape 3 Udreg. '!$A$10:$M$40,13,FALSE)*-1),"")</f>
        <v>#VALUE!</v>
      </c>
      <c r="G33" s="24" t="e">
        <f>IF(B33&lt;&gt;0,((VLOOKUP(A33,'Etape 4 Udreg. '!$A$10:$M$40,13,FALSE)*-1)),"")</f>
        <v>#VALUE!</v>
      </c>
      <c r="H33" s="24" t="e">
        <f>IF(B33&lt;&gt;0,(VLOOKUP(A33,'Etape 5 Udreg. '!$A$10:$M$40,13,FALSE)*-1),"")</f>
        <v>#VALUE!</v>
      </c>
      <c r="I33" s="24" t="e">
        <f>IF(B33&lt;&gt;0,(VLOOKUP(A33,'Etape 6 Udreg. '!$A$10:$M$40,13,FALSE)*-1),"")</f>
        <v>#VALUE!</v>
      </c>
      <c r="J33" s="24">
        <f>IF(B33&lt;&gt;0,(VLOOKUP(A33,'PP &amp; Udstyrskontrol undervejs'!$A$3:$I$33,9,FALSE)*-1),"")</f>
        <v>0</v>
      </c>
      <c r="K33" s="52">
        <f>IF(B33&lt;&gt;0,(VLOOKUP(A33,'Manuel udreg. v. mgl. EPK+Mål'!$A$4:$M$34,13,FALSE)*-1),"")</f>
        <v>0</v>
      </c>
      <c r="L33" s="238">
        <f>IF(B33&lt;&gt;0,(IF(RYTTERDATA!F33="x","25",0)*-1),"")</f>
        <v>0</v>
      </c>
      <c r="M33" s="19" t="e">
        <f t="shared" si="1"/>
        <v>#VALUE!</v>
      </c>
    </row>
    <row r="34" spans="1:13" ht="15" customHeight="1">
      <c r="A34" s="85">
        <f>VLOOKUP(RYTTERDATA!A34,RYTTERDATA!A34,1,FALSE)</f>
        <v>49</v>
      </c>
      <c r="B34" s="115" t="str">
        <f>RYTTERDATA!B34</f>
        <v>Lena Johansson</v>
      </c>
      <c r="C34" s="246">
        <f t="shared" si="0"/>
        <v>240</v>
      </c>
      <c r="D34" s="24">
        <f>IF(B34&lt;&gt;0,((VLOOKUP(A34,'Etape 1 Udreg.'!$A$11:$M$40,13,FALSE)*-1)),"")</f>
        <v>-53</v>
      </c>
      <c r="E34" s="52" t="e">
        <f>IF(B34&lt;&gt;0,(VLOOKUP(A34,'Etape 2 Udreg.'!$A$10:$M$40,13,FALSE)*-1),"")</f>
        <v>#VALUE!</v>
      </c>
      <c r="F34" s="24" t="e">
        <f>IF(B34&lt;&gt;0,(VLOOKUP(A34,'Etape 3 Udreg. '!$A$10:$M$40,13,FALSE)*-1),"")</f>
        <v>#VALUE!</v>
      </c>
      <c r="G34" s="24" t="e">
        <f>IF(B34&lt;&gt;0,((VLOOKUP(A34,'Etape 4 Udreg. '!$A$10:$M$40,13,FALSE)*-1)),"")</f>
        <v>#VALUE!</v>
      </c>
      <c r="H34" s="24" t="e">
        <f>IF(B34&lt;&gt;0,(VLOOKUP(A34,'Etape 5 Udreg. '!$A$10:$M$40,13,FALSE)*-1),"")</f>
        <v>#VALUE!</v>
      </c>
      <c r="I34" s="24" t="e">
        <f>IF(B34&lt;&gt;0,(VLOOKUP(A34,'Etape 6 Udreg. '!$A$10:$M$40,13,FALSE)*-1),"")</f>
        <v>#VALUE!</v>
      </c>
      <c r="J34" s="24">
        <f>IF(B34&lt;&gt;0,(VLOOKUP(A34,'PP &amp; Udstyrskontrol undervejs'!$A$3:$I$33,9,FALSE)*-1),"")</f>
        <v>0</v>
      </c>
      <c r="K34" s="52">
        <f>IF(B34&lt;&gt;0,(VLOOKUP(A34,'Manuel udreg. v. mgl. EPK+Mål'!$A$4:$M$34,13,FALSE)*-1),"")</f>
        <v>0</v>
      </c>
      <c r="L34" s="238">
        <f>IF(B34&lt;&gt;0,(IF(RYTTERDATA!F34="x","25",0)*-1),"")</f>
        <v>0</v>
      </c>
      <c r="M34" s="19" t="e">
        <f t="shared" si="1"/>
        <v>#VALUE!</v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52"/>
  <sheetViews>
    <sheetView tabSelected="1" topLeftCell="A15" zoomScale="80" zoomScaleNormal="80" workbookViewId="0">
      <selection activeCell="D38" sqref="D38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16.42578125" style="8" bestFit="1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4" width="10.42578125" style="8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58.5" customHeight="1">
      <c r="A1" s="321" t="s">
        <v>39</v>
      </c>
      <c r="B1" s="322"/>
      <c r="C1" s="322"/>
      <c r="D1" s="322"/>
      <c r="E1" s="322"/>
      <c r="F1" s="322"/>
      <c r="G1" s="322"/>
      <c r="H1" s="322"/>
      <c r="I1" s="260"/>
      <c r="J1" s="260"/>
      <c r="K1" s="317" t="s">
        <v>258</v>
      </c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318"/>
      <c r="AA1" s="318"/>
      <c r="AB1" s="318"/>
      <c r="AC1" s="318"/>
      <c r="AD1" s="318"/>
      <c r="AE1" s="318"/>
    </row>
    <row r="2" spans="1:34">
      <c r="B2" s="319" t="s">
        <v>5</v>
      </c>
      <c r="C2" s="319"/>
      <c r="D2" s="319"/>
      <c r="E2" s="50">
        <v>0.47299999999999998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0" t="s">
        <v>6</v>
      </c>
      <c r="C3" s="320"/>
      <c r="D3" s="320"/>
      <c r="E3" s="50">
        <v>5</v>
      </c>
      <c r="F3" s="13">
        <f>E2/E3</f>
        <v>9.459999999999999E-2</v>
      </c>
      <c r="G3" s="14">
        <f>F3*3600</f>
        <v>340.55999999999995</v>
      </c>
      <c r="H3" s="12">
        <f>G3/86400</f>
        <v>3.9416666666666662E-3</v>
      </c>
      <c r="I3" s="235"/>
      <c r="J3" s="11"/>
      <c r="K3" s="41"/>
      <c r="L3" s="42"/>
      <c r="M3" s="43"/>
    </row>
    <row r="4" spans="1:34" ht="15.75" thickBot="1">
      <c r="B4" s="323" t="s">
        <v>197</v>
      </c>
      <c r="C4" s="323"/>
      <c r="D4" s="323"/>
      <c r="E4" s="323"/>
      <c r="F4" s="323"/>
      <c r="G4" s="323"/>
      <c r="H4" s="248">
        <v>1.3888888888888889E-3</v>
      </c>
      <c r="I4" s="218"/>
      <c r="J4" s="234"/>
      <c r="K4" s="11"/>
      <c r="L4" s="41">
        <f>IF(L7=12,15,IF(L7=14,15,IF(L7=17,15,IF(L7=19,15,IF(L7=22,15,IF(L7=26,15,IF(L7=31,15,IF(L7=32,15,0))))))))</f>
        <v>0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0</v>
      </c>
      <c r="Q4" s="41">
        <f t="shared" si="0"/>
        <v>0</v>
      </c>
      <c r="R4" s="41">
        <f t="shared" si="0"/>
        <v>0</v>
      </c>
      <c r="S4" s="41">
        <f t="shared" si="0"/>
        <v>0</v>
      </c>
      <c r="T4" s="41">
        <f t="shared" si="0"/>
        <v>0</v>
      </c>
      <c r="U4" s="41">
        <f t="shared" si="0"/>
        <v>15</v>
      </c>
      <c r="V4" s="41">
        <f t="shared" si="0"/>
        <v>15</v>
      </c>
      <c r="W4" s="41">
        <f t="shared" si="0"/>
        <v>0</v>
      </c>
      <c r="X4" s="41">
        <f t="shared" si="0"/>
        <v>15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20" t="s">
        <v>174</v>
      </c>
      <c r="C5" s="320"/>
      <c r="D5" s="320"/>
      <c r="E5" s="9"/>
      <c r="G5" s="13"/>
      <c r="H5" s="2">
        <f>SUM(H3:H4)</f>
        <v>5.3305555555555554E-3</v>
      </c>
      <c r="I5" s="218"/>
      <c r="J5" s="315" t="s">
        <v>166</v>
      </c>
      <c r="K5" s="316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62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1.0661111111111111E-2</v>
      </c>
      <c r="J6" s="222" t="s">
        <v>12</v>
      </c>
      <c r="K6" s="223" t="s">
        <v>16</v>
      </c>
      <c r="L6" s="289" t="str">
        <f>VLOOKUP(L7,'PTV Forhindringer'!$A$1:$D$36,2,FALSE)</f>
        <v>Føre over bro</v>
      </c>
      <c r="M6" s="290" t="str">
        <f>VLOOKUP(M7,'PTV Forhindringer'!$A$1:$D$36,2,FALSE)</f>
        <v>Føre gennem smal passage</v>
      </c>
      <c r="N6" s="290" t="str">
        <f>VLOOKUP(N7,'PTV Forhindringer'!$A$1:$D$36,2,FALSE)</f>
        <v>Føre gennem labyrint</v>
      </c>
      <c r="O6" s="290" t="str">
        <f>VLOOKUP(O7,'PTV Forhindringer'!$A$1:$D$36,2,FALSE)</f>
        <v>Træstamme</v>
      </c>
      <c r="P6" s="290" t="str">
        <f>VLOOKUP(P7,'PTV Forhindringer'!$A$1:$D$36,2,FALSE)</f>
        <v>Ride ottetalsfigur med èn hånd</v>
      </c>
      <c r="Q6" s="290" t="str">
        <f>VLOOKUP(Q7,'PTV Forhindringer'!$A$1:$D$36,2,FALSE)</f>
        <v>Opsidning</v>
      </c>
      <c r="R6" s="290" t="str">
        <f>VLOOKUP(R7,'PTV Forhindringer'!$A$1:$D$36,2,FALSE)</f>
        <v>Ride gennem smal passage</v>
      </c>
      <c r="S6" s="290" t="str">
        <f>VLOOKUP(S7,'PTV Forhindringer'!$A$1:$D$36,2,FALSE)</f>
        <v>Hæk</v>
      </c>
      <c r="T6" s="290" t="str">
        <f>VLOOKUP(T7,'PTV Forhindringer'!$A$1:$D$36,2,FALSE)</f>
        <v>Slalom</v>
      </c>
      <c r="U6" s="290" t="str">
        <f>VLOOKUP(U7,'PTV Forhindringer'!$A$1:$D$36,2,FALSE)</f>
        <v>Stilstand til hest</v>
      </c>
      <c r="V6" s="290" t="str">
        <f>VLOOKUP(V7,'PTV Forhindringer'!$A$1:$D$36,2,FALSE)</f>
        <v>Ride over bro</v>
      </c>
      <c r="W6" s="290" t="str">
        <f>VLOOKUP(W7,'PTV Forhindringer'!$A$1:$D$36,2,FALSE)</f>
        <v>Stå stille</v>
      </c>
      <c r="X6" s="290" t="str">
        <f>VLOOKUP(X7,'PTV Forhindringer'!$A$1:$D$36,2,FALSE)</f>
        <v>Ride gennem labyrint</v>
      </c>
      <c r="Y6" s="290" t="e">
        <f>VLOOKUP(Y7,'PTV Forhindringer'!$A$1:$D$36,2,FALSE)</f>
        <v>#N/A</v>
      </c>
      <c r="Z6" s="290" t="e">
        <f>VLOOKUP(Z7,'PTV Forhindringer'!$A$1:$D$36,2,FALSE)</f>
        <v>#N/A</v>
      </c>
      <c r="AA6" s="290" t="e">
        <f>VLOOKUP(AA7,'PTV Forhindringer'!$A$1:$D$36,2,FALSE)</f>
        <v>#N/A</v>
      </c>
      <c r="AB6" s="255" t="s">
        <v>175</v>
      </c>
      <c r="AC6" s="255" t="s">
        <v>176</v>
      </c>
      <c r="AD6" s="249" t="s">
        <v>97</v>
      </c>
      <c r="AE6" s="250"/>
      <c r="AF6" s="210"/>
      <c r="AG6" s="44"/>
      <c r="AH6" s="287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40</v>
      </c>
      <c r="H7" s="57" t="s">
        <v>49</v>
      </c>
      <c r="J7" s="314" t="s">
        <v>167</v>
      </c>
      <c r="K7" s="314"/>
      <c r="L7" s="220">
        <v>25</v>
      </c>
      <c r="M7" s="219">
        <v>8</v>
      </c>
      <c r="N7" s="219">
        <v>21</v>
      </c>
      <c r="O7" s="219">
        <v>34</v>
      </c>
      <c r="P7" s="219">
        <v>3</v>
      </c>
      <c r="Q7" s="219">
        <v>23</v>
      </c>
      <c r="R7" s="219">
        <v>9</v>
      </c>
      <c r="S7" s="219">
        <v>18</v>
      </c>
      <c r="T7" s="219">
        <v>33</v>
      </c>
      <c r="U7" s="219">
        <v>19</v>
      </c>
      <c r="V7" s="219">
        <v>26</v>
      </c>
      <c r="W7" s="219">
        <v>20</v>
      </c>
      <c r="X7" s="219">
        <v>22</v>
      </c>
      <c r="Y7" s="219"/>
      <c r="Z7" s="219"/>
      <c r="AA7" s="219"/>
      <c r="AB7" s="219"/>
      <c r="AC7" s="219"/>
      <c r="AD7" s="219"/>
      <c r="AE7" s="254"/>
      <c r="AF7" s="211"/>
      <c r="AG7" s="312" t="s">
        <v>178</v>
      </c>
      <c r="AH7" s="313"/>
    </row>
    <row r="8" spans="1:34">
      <c r="A8" s="48">
        <f>VLOOKUP(RYTTERDATA!A5,RYTTERDATA!A5,1,FALSE)</f>
        <v>30</v>
      </c>
      <c r="B8" s="115" t="str">
        <f>VLOOKUP(A8,RYTTERDATA!$A$5:$B$34,2,FALSE)</f>
        <v>Emma Lassen</v>
      </c>
      <c r="C8" s="56">
        <v>0.50347222222222221</v>
      </c>
      <c r="D8" s="56">
        <v>0.50763888888888886</v>
      </c>
      <c r="E8" s="3">
        <f>D8-C8</f>
        <v>4.1666666666666519E-3</v>
      </c>
      <c r="F8" s="60" t="str">
        <f>IF(E8&lt;=$H$5,"0",E8-$H$5)</f>
        <v>0</v>
      </c>
      <c r="G8" s="117">
        <f>F8*86400</f>
        <v>0</v>
      </c>
      <c r="H8" s="228">
        <f>IF(B8&lt;&gt;0,ROUNDUP(IF(G8/4&gt;30,30,G8/4),0),"")</f>
        <v>0</v>
      </c>
      <c r="J8" s="48">
        <f>VLOOKUP(RYTTERDATA!A5,RYTTERDATA!A5,1,FALSE)</f>
        <v>30</v>
      </c>
      <c r="K8" s="115" t="str">
        <f>VLOOKUP(J8,RYTTERDATA!$A$5:$B$34,2,FALSE)</f>
        <v>Emma Lassen</v>
      </c>
      <c r="L8" s="251">
        <v>10</v>
      </c>
      <c r="M8" s="252">
        <v>10</v>
      </c>
      <c r="N8" s="252">
        <v>8</v>
      </c>
      <c r="O8" s="252">
        <v>10</v>
      </c>
      <c r="P8" s="252">
        <v>0</v>
      </c>
      <c r="Q8" s="252">
        <v>0</v>
      </c>
      <c r="R8" s="252">
        <v>0</v>
      </c>
      <c r="S8" s="252">
        <v>10</v>
      </c>
      <c r="T8" s="252">
        <v>7</v>
      </c>
      <c r="U8" s="252">
        <v>0</v>
      </c>
      <c r="V8" s="252">
        <v>9</v>
      </c>
      <c r="W8" s="252">
        <v>0</v>
      </c>
      <c r="X8" s="252">
        <v>10</v>
      </c>
      <c r="Y8" s="252"/>
      <c r="Z8" s="252"/>
      <c r="AA8" s="252"/>
      <c r="AB8" s="256">
        <f>IF(K8&lt;&gt;0,(SUM(L8:AA8)),"")</f>
        <v>74</v>
      </c>
      <c r="AC8" s="256">
        <f t="shared" ref="AC8:AC37" si="1">IF(K8&lt;&gt;0,(VLOOKUP(J8,A8:H37,8,FALSE)*-1),"")</f>
        <v>0</v>
      </c>
      <c r="AD8" s="117"/>
      <c r="AE8" s="258">
        <f>IF(K8&lt;&gt;0,(IF(AB8+AC8&lt;0,0,AB8+AC8)*OR(IF(AD8=1,0,AB8+AC8))),"")</f>
        <v>74</v>
      </c>
      <c r="AF8" s="34"/>
      <c r="AG8" s="209"/>
      <c r="AH8" s="224"/>
    </row>
    <row r="9" spans="1:34">
      <c r="A9" s="48">
        <f>VLOOKUP(RYTTERDATA!A6,RYTTERDATA!A6,1,FALSE)</f>
        <v>24</v>
      </c>
      <c r="B9" s="115" t="str">
        <f>VLOOKUP(A9,RYTTERDATA!$A$5:$B$34,2,FALSE)</f>
        <v>Zeziliea Larsen</v>
      </c>
      <c r="C9" s="56">
        <v>0.50694444444444442</v>
      </c>
      <c r="D9" s="56">
        <v>0.51111111111111118</v>
      </c>
      <c r="E9" s="3">
        <f>D9-C9</f>
        <v>4.1666666666667629E-3</v>
      </c>
      <c r="F9" s="60" t="str">
        <f>IF(E9&lt;=$H$5,"0",E9-$H$5)</f>
        <v>0</v>
      </c>
      <c r="G9" s="117">
        <f>F9*86400</f>
        <v>0</v>
      </c>
      <c r="H9" s="228">
        <f t="shared" ref="H9:H37" si="2">IF(B9&lt;&gt;0,ROUNDUP(IF(G9/4&gt;30,30,G9/4),0),"")</f>
        <v>0</v>
      </c>
      <c r="J9" s="48">
        <f>VLOOKUP(RYTTERDATA!A6,RYTTERDATA!A6,1,FALSE)</f>
        <v>24</v>
      </c>
      <c r="K9" s="115" t="str">
        <f>VLOOKUP(J9,RYTTERDATA!$A$5:$B$34,2,FALSE)</f>
        <v>Zeziliea Larsen</v>
      </c>
      <c r="L9" s="221">
        <v>10</v>
      </c>
      <c r="M9" s="130">
        <v>10</v>
      </c>
      <c r="N9" s="130">
        <v>10</v>
      </c>
      <c r="O9" s="130">
        <v>10</v>
      </c>
      <c r="P9" s="130">
        <v>7</v>
      </c>
      <c r="Q9" s="130">
        <v>0</v>
      </c>
      <c r="R9" s="130">
        <v>4</v>
      </c>
      <c r="S9" s="130">
        <v>10</v>
      </c>
      <c r="T9" s="130">
        <v>7</v>
      </c>
      <c r="U9" s="130">
        <v>10</v>
      </c>
      <c r="V9" s="130">
        <v>10</v>
      </c>
      <c r="W9" s="130">
        <v>10</v>
      </c>
      <c r="X9" s="130">
        <v>10</v>
      </c>
      <c r="Y9" s="130"/>
      <c r="Z9" s="130"/>
      <c r="AA9" s="130"/>
      <c r="AB9" s="257">
        <f t="shared" ref="AB9:AB37" si="3">IF(K9&lt;&gt;0,(SUM(L9:AA9)),"")</f>
        <v>108</v>
      </c>
      <c r="AC9" s="257">
        <f t="shared" si="1"/>
        <v>0</v>
      </c>
      <c r="AD9" s="174"/>
      <c r="AE9" s="259">
        <f t="shared" ref="AE9:AE37" si="4">IF(K9&lt;&gt;0,(IF(AB9+AC9&lt;0,0,AB9+AC9)*OR(IF(AD9=1,0,AB9+AC9))),"")</f>
        <v>108</v>
      </c>
      <c r="AF9" s="34"/>
      <c r="AG9" s="209"/>
      <c r="AH9" s="9"/>
    </row>
    <row r="10" spans="1:34">
      <c r="A10" s="48">
        <f>VLOOKUP(RYTTERDATA!A7,RYTTERDATA!A7,1,FALSE)</f>
        <v>7</v>
      </c>
      <c r="B10" s="115" t="str">
        <f>VLOOKUP(A10,RYTTERDATA!$A$5:$B$34,2,FALSE)</f>
        <v>Emilie Nielsen</v>
      </c>
      <c r="C10" s="56">
        <v>0.51041666666666663</v>
      </c>
      <c r="D10" s="56">
        <v>0.51388888888888895</v>
      </c>
      <c r="E10" s="3">
        <f t="shared" ref="E10:E37" si="5">D10-C10</f>
        <v>3.4722222222223209E-3</v>
      </c>
      <c r="F10" s="60" t="str">
        <f t="shared" ref="F10:F37" si="6">IF(E10&lt;=$H$5,"0",E10-$H$5)</f>
        <v>0</v>
      </c>
      <c r="G10" s="117">
        <f t="shared" ref="G10:G37" si="7">F10*86400</f>
        <v>0</v>
      </c>
      <c r="H10" s="228">
        <f t="shared" si="2"/>
        <v>0</v>
      </c>
      <c r="J10" s="48">
        <f>VLOOKUP(RYTTERDATA!A7,RYTTERDATA!A7,1,FALSE)</f>
        <v>7</v>
      </c>
      <c r="K10" s="115" t="str">
        <f>VLOOKUP(J10,RYTTERDATA!$A$5:$B$34,2,FALSE)</f>
        <v>Emilie Nielsen</v>
      </c>
      <c r="L10" s="251">
        <v>10</v>
      </c>
      <c r="M10" s="252">
        <v>5</v>
      </c>
      <c r="N10" s="252">
        <v>10</v>
      </c>
      <c r="O10" s="252">
        <v>0</v>
      </c>
      <c r="P10" s="252">
        <v>0</v>
      </c>
      <c r="Q10" s="252">
        <v>6</v>
      </c>
      <c r="R10" s="252">
        <v>0</v>
      </c>
      <c r="S10" s="252">
        <v>0</v>
      </c>
      <c r="T10" s="252">
        <v>0</v>
      </c>
      <c r="U10" s="252">
        <v>0</v>
      </c>
      <c r="V10" s="252">
        <v>0</v>
      </c>
      <c r="W10" s="252">
        <v>0</v>
      </c>
      <c r="X10" s="252">
        <v>4</v>
      </c>
      <c r="Y10" s="252"/>
      <c r="Z10" s="252"/>
      <c r="AA10" s="252"/>
      <c r="AB10" s="256">
        <f t="shared" si="3"/>
        <v>35</v>
      </c>
      <c r="AC10" s="256">
        <f t="shared" si="1"/>
        <v>0</v>
      </c>
      <c r="AD10" s="117">
        <v>1</v>
      </c>
      <c r="AE10" s="258">
        <f t="shared" si="4"/>
        <v>0</v>
      </c>
      <c r="AF10" s="34"/>
      <c r="AG10" s="209"/>
    </row>
    <row r="11" spans="1:34" ht="25.5">
      <c r="A11" s="48">
        <f>VLOOKUP(RYTTERDATA!A8,RYTTERDATA!A8,1,FALSE)</f>
        <v>20</v>
      </c>
      <c r="B11" s="115" t="str">
        <f>VLOOKUP(A11,RYTTERDATA!$A$5:$B$34,2,FALSE)</f>
        <v>Anton Ploug Rogren</v>
      </c>
      <c r="C11" s="56">
        <v>0.51388888888888895</v>
      </c>
      <c r="D11" s="56">
        <v>0.51874999999999993</v>
      </c>
      <c r="E11" s="3">
        <f t="shared" si="5"/>
        <v>4.8611111111109828E-3</v>
      </c>
      <c r="F11" s="60" t="str">
        <f t="shared" si="6"/>
        <v>0</v>
      </c>
      <c r="G11" s="117">
        <f t="shared" si="7"/>
        <v>0</v>
      </c>
      <c r="H11" s="228">
        <f t="shared" si="2"/>
        <v>0</v>
      </c>
      <c r="J11" s="48">
        <f>VLOOKUP(RYTTERDATA!A8,RYTTERDATA!A8,1,FALSE)</f>
        <v>20</v>
      </c>
      <c r="K11" s="115" t="str">
        <f>VLOOKUP(J11,RYTTERDATA!$A$5:$B$34,2,FALSE)</f>
        <v>Anton Ploug Rogren</v>
      </c>
      <c r="L11" s="221">
        <v>10</v>
      </c>
      <c r="M11" s="130">
        <v>10</v>
      </c>
      <c r="N11" s="130">
        <v>6</v>
      </c>
      <c r="O11" s="130">
        <v>10</v>
      </c>
      <c r="P11" s="130">
        <v>0</v>
      </c>
      <c r="Q11" s="130">
        <v>0</v>
      </c>
      <c r="R11" s="130">
        <v>10</v>
      </c>
      <c r="S11" s="130">
        <v>9</v>
      </c>
      <c r="T11" s="130">
        <v>10</v>
      </c>
      <c r="U11" s="130">
        <v>0</v>
      </c>
      <c r="V11" s="130">
        <v>10</v>
      </c>
      <c r="W11" s="130">
        <v>0</v>
      </c>
      <c r="X11" s="130">
        <v>10</v>
      </c>
      <c r="Y11" s="130"/>
      <c r="Z11" s="130"/>
      <c r="AA11" s="130"/>
      <c r="AB11" s="257">
        <f t="shared" si="3"/>
        <v>85</v>
      </c>
      <c r="AC11" s="257">
        <f t="shared" si="1"/>
        <v>0</v>
      </c>
      <c r="AD11" s="174"/>
      <c r="AE11" s="259">
        <f t="shared" si="4"/>
        <v>85</v>
      </c>
      <c r="AF11" s="34"/>
      <c r="AG11" s="209"/>
    </row>
    <row r="12" spans="1:34">
      <c r="A12" s="48">
        <f>VLOOKUP(RYTTERDATA!A9,RYTTERDATA!A9,1,FALSE)</f>
        <v>31</v>
      </c>
      <c r="B12" s="115" t="str">
        <f>VLOOKUP(A12,RYTTERDATA!$A$5:$B$34,2,FALSE)</f>
        <v>Anne Lise Hansen</v>
      </c>
      <c r="C12" s="56">
        <v>0.51736111111111105</v>
      </c>
      <c r="D12" s="56">
        <v>0.52222222222222225</v>
      </c>
      <c r="E12" s="3">
        <f t="shared" si="5"/>
        <v>4.8611111111112049E-3</v>
      </c>
      <c r="F12" s="60" t="str">
        <f t="shared" si="6"/>
        <v>0</v>
      </c>
      <c r="G12" s="117">
        <f t="shared" si="7"/>
        <v>0</v>
      </c>
      <c r="H12" s="228">
        <f t="shared" si="2"/>
        <v>0</v>
      </c>
      <c r="J12" s="48">
        <f>VLOOKUP(RYTTERDATA!A9,RYTTERDATA!A9,1,FALSE)</f>
        <v>31</v>
      </c>
      <c r="K12" s="115" t="str">
        <f>VLOOKUP(J12,RYTTERDATA!$A$5:$B$34,2,FALSE)</f>
        <v>Anne Lise Hansen</v>
      </c>
      <c r="L12" s="251">
        <v>10</v>
      </c>
      <c r="M12" s="252">
        <v>5</v>
      </c>
      <c r="N12" s="252">
        <v>0</v>
      </c>
      <c r="O12" s="252">
        <v>9</v>
      </c>
      <c r="P12" s="252">
        <v>0</v>
      </c>
      <c r="Q12" s="252">
        <v>0</v>
      </c>
      <c r="R12" s="252">
        <v>5</v>
      </c>
      <c r="S12" s="252">
        <v>7</v>
      </c>
      <c r="T12" s="252">
        <v>5</v>
      </c>
      <c r="U12" s="252">
        <v>10</v>
      </c>
      <c r="V12" s="252">
        <v>9</v>
      </c>
      <c r="W12" s="252">
        <v>0</v>
      </c>
      <c r="X12" s="252">
        <v>0</v>
      </c>
      <c r="Y12" s="252"/>
      <c r="Z12" s="252"/>
      <c r="AA12" s="252"/>
      <c r="AB12" s="256">
        <f t="shared" si="3"/>
        <v>60</v>
      </c>
      <c r="AC12" s="256">
        <f t="shared" si="1"/>
        <v>0</v>
      </c>
      <c r="AD12" s="117"/>
      <c r="AE12" s="258">
        <f t="shared" si="4"/>
        <v>60</v>
      </c>
      <c r="AF12" s="34"/>
      <c r="AG12" s="209"/>
    </row>
    <row r="13" spans="1:34">
      <c r="A13" s="48">
        <f>VLOOKUP(RYTTERDATA!A10,RYTTERDATA!A10,1,FALSE)</f>
        <v>32</v>
      </c>
      <c r="B13" s="115" t="str">
        <f>VLOOKUP(A13,RYTTERDATA!$A$5:$B$34,2,FALSE)</f>
        <v>Maibritt Andersen</v>
      </c>
      <c r="C13" s="56">
        <v>0.52083333333333337</v>
      </c>
      <c r="D13" s="56">
        <v>0.52569444444444446</v>
      </c>
      <c r="E13" s="3">
        <f t="shared" si="5"/>
        <v>4.8611111111110938E-3</v>
      </c>
      <c r="F13" s="60" t="str">
        <f t="shared" si="6"/>
        <v>0</v>
      </c>
      <c r="G13" s="117">
        <f t="shared" si="7"/>
        <v>0</v>
      </c>
      <c r="H13" s="228">
        <f t="shared" si="2"/>
        <v>0</v>
      </c>
      <c r="I13" s="9"/>
      <c r="J13" s="48">
        <f>VLOOKUP(RYTTERDATA!A10,RYTTERDATA!A10,1,FALSE)</f>
        <v>32</v>
      </c>
      <c r="K13" s="115" t="str">
        <f>VLOOKUP(J13,RYTTERDATA!$A$5:$B$34,2,FALSE)</f>
        <v>Maibritt Andersen</v>
      </c>
      <c r="L13" s="221">
        <v>10</v>
      </c>
      <c r="M13" s="130">
        <v>10</v>
      </c>
      <c r="N13" s="130">
        <v>10</v>
      </c>
      <c r="O13" s="130">
        <v>10</v>
      </c>
      <c r="P13" s="130">
        <v>5</v>
      </c>
      <c r="Q13" s="130">
        <v>6</v>
      </c>
      <c r="R13" s="130">
        <v>7</v>
      </c>
      <c r="S13" s="130">
        <v>9</v>
      </c>
      <c r="T13" s="130">
        <v>7</v>
      </c>
      <c r="U13" s="130">
        <v>10</v>
      </c>
      <c r="V13" s="130">
        <v>10</v>
      </c>
      <c r="W13" s="130">
        <v>0</v>
      </c>
      <c r="X13" s="130">
        <v>7</v>
      </c>
      <c r="Y13" s="130"/>
      <c r="Z13" s="130"/>
      <c r="AA13" s="130"/>
      <c r="AB13" s="257">
        <f t="shared" si="3"/>
        <v>101</v>
      </c>
      <c r="AC13" s="257">
        <f t="shared" si="1"/>
        <v>0</v>
      </c>
      <c r="AD13" s="174"/>
      <c r="AE13" s="259">
        <f t="shared" si="4"/>
        <v>101</v>
      </c>
      <c r="AF13" s="34"/>
      <c r="AG13" s="209"/>
    </row>
    <row r="14" spans="1:34" ht="25.5">
      <c r="A14" s="48">
        <f>VLOOKUP(RYTTERDATA!A11,RYTTERDATA!A11,1,FALSE)</f>
        <v>25</v>
      </c>
      <c r="B14" s="115" t="str">
        <f>VLOOKUP(A14,RYTTERDATA!$A$5:$B$34,2,FALSE)</f>
        <v>Julie Andrea Cheung</v>
      </c>
      <c r="C14" s="56">
        <v>0.52430555555555558</v>
      </c>
      <c r="D14" s="56">
        <v>0.52777777777777779</v>
      </c>
      <c r="E14" s="3">
        <f t="shared" si="5"/>
        <v>3.4722222222222099E-3</v>
      </c>
      <c r="F14" s="60" t="str">
        <f t="shared" si="6"/>
        <v>0</v>
      </c>
      <c r="G14" s="117">
        <f t="shared" si="7"/>
        <v>0</v>
      </c>
      <c r="H14" s="228">
        <f t="shared" si="2"/>
        <v>0</v>
      </c>
      <c r="I14" s="9"/>
      <c r="J14" s="48">
        <f>VLOOKUP(RYTTERDATA!A11,RYTTERDATA!A11,1,FALSE)</f>
        <v>25</v>
      </c>
      <c r="K14" s="115" t="str">
        <f>VLOOKUP(J14,RYTTERDATA!$A$5:$B$34,2,FALSE)</f>
        <v>Julie Andrea Cheung</v>
      </c>
      <c r="L14" s="251">
        <v>10</v>
      </c>
      <c r="M14" s="252">
        <v>10</v>
      </c>
      <c r="N14" s="252">
        <v>7</v>
      </c>
      <c r="O14" s="252">
        <v>10</v>
      </c>
      <c r="P14" s="252">
        <v>4</v>
      </c>
      <c r="Q14" s="252">
        <v>10</v>
      </c>
      <c r="R14" s="252">
        <v>7</v>
      </c>
      <c r="S14" s="252">
        <v>9</v>
      </c>
      <c r="T14" s="252">
        <v>5</v>
      </c>
      <c r="U14" s="252">
        <v>0</v>
      </c>
      <c r="V14" s="252">
        <v>10</v>
      </c>
      <c r="W14" s="252">
        <v>10</v>
      </c>
      <c r="X14" s="252">
        <v>7</v>
      </c>
      <c r="Y14" s="252"/>
      <c r="Z14" s="252"/>
      <c r="AA14" s="252"/>
      <c r="AB14" s="256">
        <f t="shared" si="3"/>
        <v>99</v>
      </c>
      <c r="AC14" s="256">
        <f t="shared" si="1"/>
        <v>0</v>
      </c>
      <c r="AD14" s="117"/>
      <c r="AE14" s="258">
        <f t="shared" si="4"/>
        <v>99</v>
      </c>
      <c r="AF14" s="34"/>
      <c r="AG14" s="209"/>
    </row>
    <row r="15" spans="1:34" ht="25.5">
      <c r="A15" s="48">
        <f>VLOOKUP(RYTTERDATA!A12,RYTTERDATA!A12,1,FALSE)</f>
        <v>8</v>
      </c>
      <c r="B15" s="115" t="str">
        <f>VLOOKUP(A15,RYTTERDATA!$A$5:$B$34,2,FALSE)</f>
        <v>Anja Sigvard Nielsen</v>
      </c>
      <c r="C15" s="56">
        <v>0.52777777777777779</v>
      </c>
      <c r="D15" s="56">
        <v>0.53125</v>
      </c>
      <c r="E15" s="3">
        <f t="shared" si="5"/>
        <v>3.4722222222222099E-3</v>
      </c>
      <c r="F15" s="60" t="str">
        <f t="shared" si="6"/>
        <v>0</v>
      </c>
      <c r="G15" s="117">
        <f t="shared" si="7"/>
        <v>0</v>
      </c>
      <c r="H15" s="228">
        <f t="shared" si="2"/>
        <v>0</v>
      </c>
      <c r="J15" s="48">
        <f>VLOOKUP(RYTTERDATA!A12,RYTTERDATA!A12,1,FALSE)</f>
        <v>8</v>
      </c>
      <c r="K15" s="115" t="str">
        <f>VLOOKUP(J15,RYTTERDATA!$A$5:$B$34,2,FALSE)</f>
        <v>Anja Sigvard Nielsen</v>
      </c>
      <c r="L15" s="221">
        <v>10</v>
      </c>
      <c r="M15" s="130">
        <v>10</v>
      </c>
      <c r="N15" s="130">
        <v>10</v>
      </c>
      <c r="O15" s="130">
        <v>9</v>
      </c>
      <c r="P15" s="130">
        <v>4</v>
      </c>
      <c r="Q15" s="130">
        <v>10</v>
      </c>
      <c r="R15" s="130">
        <v>4</v>
      </c>
      <c r="S15" s="130">
        <v>9</v>
      </c>
      <c r="T15" s="130">
        <v>7</v>
      </c>
      <c r="U15" s="130">
        <v>0</v>
      </c>
      <c r="V15" s="130">
        <v>9</v>
      </c>
      <c r="W15" s="130">
        <v>0</v>
      </c>
      <c r="X15" s="130">
        <v>10</v>
      </c>
      <c r="Y15" s="130"/>
      <c r="Z15" s="130"/>
      <c r="AA15" s="130"/>
      <c r="AB15" s="257">
        <f t="shared" si="3"/>
        <v>92</v>
      </c>
      <c r="AC15" s="257">
        <f t="shared" si="1"/>
        <v>0</v>
      </c>
      <c r="AD15" s="174"/>
      <c r="AE15" s="259">
        <f t="shared" si="4"/>
        <v>92</v>
      </c>
      <c r="AF15" s="34"/>
      <c r="AG15" s="209"/>
    </row>
    <row r="16" spans="1:34">
      <c r="A16" s="48">
        <f>VLOOKUP(RYTTERDATA!A13,RYTTERDATA!A13,1,FALSE)</f>
        <v>26</v>
      </c>
      <c r="B16" s="115" t="str">
        <f>VLOOKUP(A16,RYTTERDATA!$A$5:$B$34,2,FALSE)</f>
        <v>Kirstine Haugaard</v>
      </c>
      <c r="C16" s="56">
        <v>0</v>
      </c>
      <c r="D16" s="56">
        <v>0</v>
      </c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>
        <f t="shared" si="2"/>
        <v>0</v>
      </c>
      <c r="J16" s="48">
        <f>VLOOKUP(RYTTERDATA!A13,RYTTERDATA!A13,1,FALSE)</f>
        <v>26</v>
      </c>
      <c r="K16" s="115" t="str">
        <f>VLOOKUP(J16,RYTTERDATA!$A$5:$B$34,2,FALSE)</f>
        <v>Kirstine Haugaard</v>
      </c>
      <c r="L16" s="251">
        <v>0</v>
      </c>
      <c r="M16" s="252">
        <v>0</v>
      </c>
      <c r="N16" s="252">
        <v>0</v>
      </c>
      <c r="O16" s="252">
        <v>0</v>
      </c>
      <c r="P16" s="252">
        <v>0</v>
      </c>
      <c r="Q16" s="252">
        <v>0</v>
      </c>
      <c r="R16" s="252">
        <v>0</v>
      </c>
      <c r="S16" s="252">
        <v>0</v>
      </c>
      <c r="T16" s="252">
        <v>0</v>
      </c>
      <c r="U16" s="252">
        <v>0</v>
      </c>
      <c r="V16" s="252">
        <v>0</v>
      </c>
      <c r="W16" s="252">
        <v>0</v>
      </c>
      <c r="X16" s="252">
        <v>0</v>
      </c>
      <c r="Y16" s="252"/>
      <c r="Z16" s="252"/>
      <c r="AA16" s="252"/>
      <c r="AB16" s="256">
        <f t="shared" si="3"/>
        <v>0</v>
      </c>
      <c r="AC16" s="256">
        <f t="shared" si="1"/>
        <v>0</v>
      </c>
      <c r="AD16" s="117"/>
      <c r="AE16" s="258">
        <f t="shared" si="4"/>
        <v>0</v>
      </c>
      <c r="AF16" s="34"/>
      <c r="AG16" s="209"/>
    </row>
    <row r="17" spans="1:33" ht="25.5">
      <c r="A17" s="48">
        <f>VLOOKUP(RYTTERDATA!A14,RYTTERDATA!A14,1,FALSE)</f>
        <v>27</v>
      </c>
      <c r="B17" s="115" t="str">
        <f>VLOOKUP(A17,RYTTERDATA!$A$5:$B$34,2,FALSE)</f>
        <v>Pernille Skov Sørensen</v>
      </c>
      <c r="C17" s="56">
        <v>0.53125</v>
      </c>
      <c r="D17" s="56">
        <v>0.53749999999999998</v>
      </c>
      <c r="E17" s="3">
        <f t="shared" si="5"/>
        <v>6.2499999999999778E-3</v>
      </c>
      <c r="F17" s="60">
        <f t="shared" si="6"/>
        <v>9.194444444444224E-4</v>
      </c>
      <c r="G17" s="117">
        <f t="shared" si="7"/>
        <v>79.439999999998093</v>
      </c>
      <c r="H17" s="228">
        <f t="shared" si="2"/>
        <v>20</v>
      </c>
      <c r="J17" s="48">
        <f>VLOOKUP(RYTTERDATA!A14,RYTTERDATA!A14,1,FALSE)</f>
        <v>27</v>
      </c>
      <c r="K17" s="115" t="str">
        <f>VLOOKUP(J17,RYTTERDATA!$A$5:$B$34,2,FALSE)</f>
        <v>Pernille Skov Sørensen</v>
      </c>
      <c r="L17" s="221">
        <v>10</v>
      </c>
      <c r="M17" s="130">
        <v>5</v>
      </c>
      <c r="N17" s="130">
        <v>8</v>
      </c>
      <c r="O17" s="130">
        <v>9</v>
      </c>
      <c r="P17" s="130">
        <v>5</v>
      </c>
      <c r="Q17" s="130">
        <v>0</v>
      </c>
      <c r="R17" s="130">
        <v>10</v>
      </c>
      <c r="S17" s="130">
        <v>9</v>
      </c>
      <c r="T17" s="130">
        <v>7</v>
      </c>
      <c r="U17" s="130">
        <v>10</v>
      </c>
      <c r="V17" s="130">
        <v>0</v>
      </c>
      <c r="W17" s="130">
        <v>0</v>
      </c>
      <c r="X17" s="130">
        <v>10</v>
      </c>
      <c r="Y17" s="130"/>
      <c r="Z17" s="130"/>
      <c r="AA17" s="130"/>
      <c r="AB17" s="257">
        <f t="shared" si="3"/>
        <v>83</v>
      </c>
      <c r="AC17" s="257">
        <f t="shared" si="1"/>
        <v>-20</v>
      </c>
      <c r="AD17" s="174"/>
      <c r="AE17" s="259">
        <f t="shared" si="4"/>
        <v>63</v>
      </c>
      <c r="AF17" s="34"/>
      <c r="AG17" s="209"/>
    </row>
    <row r="18" spans="1:33" ht="38.25">
      <c r="A18" s="48">
        <f>VLOOKUP(RYTTERDATA!A15,RYTTERDATA!A15,1,FALSE)</f>
        <v>28</v>
      </c>
      <c r="B18" s="115" t="str">
        <f>VLOOKUP(A18,RYTTERDATA!$A$5:$B$34,2,FALSE)</f>
        <v>Aliena Marie Damgaard Svendsen</v>
      </c>
      <c r="C18" s="56">
        <v>0.53472222222222221</v>
      </c>
      <c r="D18" s="56">
        <v>0.53888888888888886</v>
      </c>
      <c r="E18" s="3">
        <f t="shared" si="5"/>
        <v>4.1666666666666519E-3</v>
      </c>
      <c r="F18" s="60" t="str">
        <f t="shared" si="6"/>
        <v>0</v>
      </c>
      <c r="G18" s="117">
        <f t="shared" si="7"/>
        <v>0</v>
      </c>
      <c r="H18" s="228">
        <f t="shared" si="2"/>
        <v>0</v>
      </c>
      <c r="J18" s="48">
        <f>VLOOKUP(RYTTERDATA!A15,RYTTERDATA!A15,1,FALSE)</f>
        <v>28</v>
      </c>
      <c r="K18" s="115" t="str">
        <f>VLOOKUP(J18,RYTTERDATA!$A$5:$B$34,2,FALSE)</f>
        <v>Aliena Marie Damgaard Svendsen</v>
      </c>
      <c r="L18" s="251">
        <v>10</v>
      </c>
      <c r="M18" s="252">
        <v>5</v>
      </c>
      <c r="N18" s="252">
        <v>10</v>
      </c>
      <c r="O18" s="252">
        <v>3</v>
      </c>
      <c r="P18" s="252">
        <v>5</v>
      </c>
      <c r="Q18" s="252">
        <v>0</v>
      </c>
      <c r="R18" s="252">
        <v>7</v>
      </c>
      <c r="S18" s="252">
        <v>7</v>
      </c>
      <c r="T18" s="252">
        <v>10</v>
      </c>
      <c r="U18" s="252">
        <v>7</v>
      </c>
      <c r="V18" s="252">
        <v>10</v>
      </c>
      <c r="W18" s="252">
        <v>10</v>
      </c>
      <c r="X18" s="252">
        <v>10</v>
      </c>
      <c r="Y18" s="252"/>
      <c r="Z18" s="252"/>
      <c r="AA18" s="252"/>
      <c r="AB18" s="256">
        <f t="shared" si="3"/>
        <v>94</v>
      </c>
      <c r="AC18" s="256">
        <f t="shared" si="1"/>
        <v>0</v>
      </c>
      <c r="AD18" s="117"/>
      <c r="AE18" s="258">
        <f t="shared" si="4"/>
        <v>94</v>
      </c>
      <c r="AF18" s="34"/>
      <c r="AG18" s="209"/>
    </row>
    <row r="19" spans="1:33">
      <c r="A19" s="48">
        <f>VLOOKUP(RYTTERDATA!A16,RYTTERDATA!A16,1,FALSE)</f>
        <v>33</v>
      </c>
      <c r="B19" s="115" t="str">
        <f>VLOOKUP(A19,RYTTERDATA!$A$5:$B$34,2,FALSE)</f>
        <v>Ida Povlsen</v>
      </c>
      <c r="C19" s="56">
        <v>0</v>
      </c>
      <c r="D19" s="56">
        <v>0</v>
      </c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>
        <f t="shared" si="2"/>
        <v>0</v>
      </c>
      <c r="J19" s="48">
        <f>VLOOKUP(RYTTERDATA!A16,RYTTERDATA!A16,1,FALSE)</f>
        <v>33</v>
      </c>
      <c r="K19" s="115" t="str">
        <f>VLOOKUP(J19,RYTTERDATA!$A$5:$B$34,2,FALSE)</f>
        <v>Ida Povlsen</v>
      </c>
      <c r="L19" s="221">
        <v>0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0</v>
      </c>
      <c r="S19" s="130">
        <v>0</v>
      </c>
      <c r="T19" s="130">
        <v>0</v>
      </c>
      <c r="U19" s="130">
        <v>0</v>
      </c>
      <c r="V19" s="130">
        <v>0</v>
      </c>
      <c r="W19" s="130">
        <v>0</v>
      </c>
      <c r="X19" s="130">
        <v>0</v>
      </c>
      <c r="Y19" s="130"/>
      <c r="Z19" s="130"/>
      <c r="AA19" s="130"/>
      <c r="AB19" s="257">
        <f t="shared" si="3"/>
        <v>0</v>
      </c>
      <c r="AC19" s="257">
        <f t="shared" si="1"/>
        <v>0</v>
      </c>
      <c r="AD19" s="174"/>
      <c r="AE19" s="259">
        <f t="shared" si="4"/>
        <v>0</v>
      </c>
      <c r="AF19" s="34"/>
      <c r="AG19" s="209"/>
    </row>
    <row r="20" spans="1:33">
      <c r="A20" s="48">
        <f>VLOOKUP(RYTTERDATA!A17,RYTTERDATA!A17,1,FALSE)</f>
        <v>34</v>
      </c>
      <c r="B20" s="115" t="str">
        <f>VLOOKUP(A20,RYTTERDATA!$A$5:$B$34,2,FALSE)</f>
        <v>Annika Jensen</v>
      </c>
      <c r="C20" s="56">
        <v>0.54166666666666663</v>
      </c>
      <c r="D20" s="56">
        <v>0.54652777777777783</v>
      </c>
      <c r="E20" s="3">
        <f t="shared" si="5"/>
        <v>4.8611111111112049E-3</v>
      </c>
      <c r="F20" s="60" t="str">
        <f t="shared" si="6"/>
        <v>0</v>
      </c>
      <c r="G20" s="117">
        <f t="shared" si="7"/>
        <v>0</v>
      </c>
      <c r="H20" s="228">
        <f t="shared" si="2"/>
        <v>0</v>
      </c>
      <c r="J20" s="48">
        <f>VLOOKUP(RYTTERDATA!A17,RYTTERDATA!A17,1,FALSE)</f>
        <v>34</v>
      </c>
      <c r="K20" s="115" t="str">
        <f>VLOOKUP(J20,RYTTERDATA!$A$5:$B$34,2,FALSE)</f>
        <v>Annika Jensen</v>
      </c>
      <c r="L20" s="251">
        <v>9</v>
      </c>
      <c r="M20" s="252">
        <v>10</v>
      </c>
      <c r="N20" s="252">
        <v>7</v>
      </c>
      <c r="O20" s="252">
        <v>10</v>
      </c>
      <c r="P20" s="252">
        <v>7</v>
      </c>
      <c r="Q20" s="252">
        <v>0</v>
      </c>
      <c r="R20" s="252">
        <v>7</v>
      </c>
      <c r="S20" s="252">
        <v>1</v>
      </c>
      <c r="T20" s="252">
        <v>7</v>
      </c>
      <c r="U20" s="252">
        <v>10</v>
      </c>
      <c r="V20" s="252">
        <v>10</v>
      </c>
      <c r="W20" s="252">
        <v>10</v>
      </c>
      <c r="X20" s="252">
        <v>10</v>
      </c>
      <c r="Y20" s="252"/>
      <c r="Z20" s="252"/>
      <c r="AA20" s="252"/>
      <c r="AB20" s="256">
        <f t="shared" si="3"/>
        <v>98</v>
      </c>
      <c r="AC20" s="256">
        <f t="shared" si="1"/>
        <v>0</v>
      </c>
      <c r="AD20" s="117"/>
      <c r="AE20" s="258">
        <f t="shared" si="4"/>
        <v>98</v>
      </c>
      <c r="AF20" s="34"/>
      <c r="AG20" s="209"/>
    </row>
    <row r="21" spans="1:33">
      <c r="A21" s="48">
        <f>VLOOKUP(RYTTERDATA!A18,RYTTERDATA!A18,1,FALSE)</f>
        <v>35</v>
      </c>
      <c r="B21" s="115" t="str">
        <f>VLOOKUP(A21,RYTTERDATA!$A$5:$B$34,2,FALSE)</f>
        <v>Cecilie Jensen</v>
      </c>
      <c r="C21" s="56">
        <v>0.54513888888888895</v>
      </c>
      <c r="D21" s="56">
        <v>0.55069444444444449</v>
      </c>
      <c r="E21" s="3">
        <f t="shared" si="5"/>
        <v>5.5555555555555358E-3</v>
      </c>
      <c r="F21" s="60">
        <f t="shared" si="6"/>
        <v>2.2499999999998042E-4</v>
      </c>
      <c r="G21" s="117">
        <f t="shared" si="7"/>
        <v>19.43999999999831</v>
      </c>
      <c r="H21" s="228">
        <f t="shared" si="2"/>
        <v>5</v>
      </c>
      <c r="J21" s="48">
        <f>VLOOKUP(RYTTERDATA!A18,RYTTERDATA!A18,1,FALSE)</f>
        <v>35</v>
      </c>
      <c r="K21" s="115" t="str">
        <f>VLOOKUP(J21,RYTTERDATA!$A$5:$B$34,2,FALSE)</f>
        <v>Cecilie Jensen</v>
      </c>
      <c r="L21" s="221">
        <v>10</v>
      </c>
      <c r="M21" s="130">
        <v>5</v>
      </c>
      <c r="N21" s="130">
        <v>5</v>
      </c>
      <c r="O21" s="130">
        <v>6</v>
      </c>
      <c r="P21" s="130">
        <v>5</v>
      </c>
      <c r="Q21" s="130">
        <v>0</v>
      </c>
      <c r="R21" s="130">
        <v>7</v>
      </c>
      <c r="S21" s="130">
        <v>8</v>
      </c>
      <c r="T21" s="130">
        <v>0</v>
      </c>
      <c r="U21" s="130">
        <v>2</v>
      </c>
      <c r="V21" s="130">
        <v>10</v>
      </c>
      <c r="W21" s="130">
        <v>0</v>
      </c>
      <c r="X21" s="130">
        <v>10</v>
      </c>
      <c r="Y21" s="130"/>
      <c r="Z21" s="130"/>
      <c r="AA21" s="130"/>
      <c r="AB21" s="257">
        <f t="shared" si="3"/>
        <v>68</v>
      </c>
      <c r="AC21" s="257">
        <f t="shared" si="1"/>
        <v>-5</v>
      </c>
      <c r="AD21" s="174"/>
      <c r="AE21" s="259">
        <f t="shared" si="4"/>
        <v>63</v>
      </c>
      <c r="AF21" s="34"/>
      <c r="AG21" s="209"/>
    </row>
    <row r="22" spans="1:33">
      <c r="A22" s="48">
        <f>VLOOKUP(RYTTERDATA!A19,RYTTERDATA!A19,1,FALSE)</f>
        <v>36</v>
      </c>
      <c r="B22" s="115" t="str">
        <f>VLOOKUP(A22,RYTTERDATA!$A$5:$B$34,2,FALSE)</f>
        <v>Emilie Steinmejer</v>
      </c>
      <c r="C22" s="56">
        <v>0.54861111111111105</v>
      </c>
      <c r="D22" s="56">
        <v>0.55208333333333337</v>
      </c>
      <c r="E22" s="3">
        <f t="shared" si="5"/>
        <v>3.4722222222223209E-3</v>
      </c>
      <c r="F22" s="60" t="str">
        <f t="shared" si="6"/>
        <v>0</v>
      </c>
      <c r="G22" s="117">
        <f t="shared" si="7"/>
        <v>0</v>
      </c>
      <c r="H22" s="228">
        <f t="shared" si="2"/>
        <v>0</v>
      </c>
      <c r="J22" s="48">
        <f>VLOOKUP(RYTTERDATA!A19,RYTTERDATA!A19,1,FALSE)</f>
        <v>36</v>
      </c>
      <c r="K22" s="115" t="str">
        <f>VLOOKUP(J22,RYTTERDATA!$A$5:$B$34,2,FALSE)</f>
        <v>Emilie Steinmejer</v>
      </c>
      <c r="L22" s="251">
        <v>10</v>
      </c>
      <c r="M22" s="252">
        <v>5</v>
      </c>
      <c r="N22" s="252">
        <v>2</v>
      </c>
      <c r="O22" s="252">
        <v>10</v>
      </c>
      <c r="P22" s="252">
        <v>7</v>
      </c>
      <c r="Q22" s="252">
        <v>0</v>
      </c>
      <c r="R22" s="252">
        <v>10</v>
      </c>
      <c r="S22" s="252">
        <v>10</v>
      </c>
      <c r="T22" s="252">
        <v>10</v>
      </c>
      <c r="U22" s="252">
        <v>0</v>
      </c>
      <c r="V22" s="252">
        <v>9</v>
      </c>
      <c r="W22" s="252">
        <v>0</v>
      </c>
      <c r="X22" s="252">
        <v>7</v>
      </c>
      <c r="Y22" s="252"/>
      <c r="Z22" s="252"/>
      <c r="AA22" s="252"/>
      <c r="AB22" s="256">
        <f t="shared" si="3"/>
        <v>80</v>
      </c>
      <c r="AC22" s="256">
        <f t="shared" si="1"/>
        <v>0</v>
      </c>
      <c r="AD22" s="117"/>
      <c r="AE22" s="258">
        <f t="shared" si="4"/>
        <v>80</v>
      </c>
      <c r="AF22" s="34"/>
      <c r="AG22" s="209"/>
    </row>
    <row r="23" spans="1:33">
      <c r="A23" s="48">
        <f>VLOOKUP(RYTTERDATA!A20,RYTTERDATA!A20,1,FALSE)</f>
        <v>65</v>
      </c>
      <c r="B23" s="115" t="str">
        <f>VLOOKUP(A23,RYTTERDATA!$A$5:$B$34,2,FALSE)</f>
        <v>Alexia Almskou</v>
      </c>
      <c r="C23" s="56">
        <v>0.55208333333333337</v>
      </c>
      <c r="D23" s="56">
        <v>0.55833333333333335</v>
      </c>
      <c r="E23" s="3">
        <f t="shared" si="5"/>
        <v>6.2499999999999778E-3</v>
      </c>
      <c r="F23" s="60">
        <f t="shared" si="6"/>
        <v>9.194444444444224E-4</v>
      </c>
      <c r="G23" s="117">
        <f t="shared" si="7"/>
        <v>79.439999999998093</v>
      </c>
      <c r="H23" s="228">
        <f t="shared" si="2"/>
        <v>20</v>
      </c>
      <c r="J23" s="48">
        <f>VLOOKUP(RYTTERDATA!A20,RYTTERDATA!A20,1,FALSE)</f>
        <v>65</v>
      </c>
      <c r="K23" s="115" t="str">
        <f>VLOOKUP(J23,RYTTERDATA!$A$5:$B$34,2,FALSE)</f>
        <v>Alexia Almskou</v>
      </c>
      <c r="L23" s="221">
        <v>10</v>
      </c>
      <c r="M23" s="130">
        <v>10</v>
      </c>
      <c r="N23" s="130">
        <v>6</v>
      </c>
      <c r="O23" s="130">
        <v>5</v>
      </c>
      <c r="P23" s="130">
        <v>0</v>
      </c>
      <c r="Q23" s="130">
        <v>10</v>
      </c>
      <c r="R23" s="130">
        <v>2</v>
      </c>
      <c r="S23" s="130">
        <v>7</v>
      </c>
      <c r="T23" s="130">
        <v>7</v>
      </c>
      <c r="U23" s="130">
        <v>4</v>
      </c>
      <c r="V23" s="130">
        <v>10</v>
      </c>
      <c r="W23" s="130">
        <v>0</v>
      </c>
      <c r="X23" s="130">
        <v>10</v>
      </c>
      <c r="Y23" s="130"/>
      <c r="Z23" s="130"/>
      <c r="AA23" s="130"/>
      <c r="AB23" s="257">
        <f t="shared" si="3"/>
        <v>81</v>
      </c>
      <c r="AC23" s="257">
        <f t="shared" si="1"/>
        <v>-20</v>
      </c>
      <c r="AD23" s="174"/>
      <c r="AE23" s="259">
        <f t="shared" si="4"/>
        <v>61</v>
      </c>
      <c r="AF23" s="34"/>
      <c r="AG23" s="209"/>
    </row>
    <row r="24" spans="1:33" ht="25.5">
      <c r="A24" s="48">
        <f>VLOOKUP(RYTTERDATA!A21,RYTTERDATA!A21,1,FALSE)</f>
        <v>51</v>
      </c>
      <c r="B24" s="115" t="str">
        <f>VLOOKUP(A24,RYTTERDATA!$A$5:$B$34,2,FALSE)</f>
        <v>Elisabeth Sørensen</v>
      </c>
      <c r="C24" s="56">
        <v>0.55555555555555558</v>
      </c>
      <c r="D24" s="56">
        <v>0.55972222222222223</v>
      </c>
      <c r="E24" s="3">
        <f t="shared" si="5"/>
        <v>4.1666666666666519E-3</v>
      </c>
      <c r="F24" s="60" t="str">
        <f t="shared" si="6"/>
        <v>0</v>
      </c>
      <c r="G24" s="117">
        <f t="shared" si="7"/>
        <v>0</v>
      </c>
      <c r="H24" s="228">
        <f t="shared" si="2"/>
        <v>0</v>
      </c>
      <c r="J24" s="48">
        <f>VLOOKUP(RYTTERDATA!A21,RYTTERDATA!A21,1,FALSE)</f>
        <v>51</v>
      </c>
      <c r="K24" s="115" t="str">
        <f>VLOOKUP(J24,RYTTERDATA!$A$5:$B$34,2,FALSE)</f>
        <v>Elisabeth Sørensen</v>
      </c>
      <c r="L24" s="251">
        <v>10</v>
      </c>
      <c r="M24" s="252">
        <v>10</v>
      </c>
      <c r="N24" s="252">
        <v>5</v>
      </c>
      <c r="O24" s="252">
        <v>10</v>
      </c>
      <c r="P24" s="252">
        <v>2</v>
      </c>
      <c r="Q24" s="252">
        <v>10</v>
      </c>
      <c r="R24" s="252">
        <v>7</v>
      </c>
      <c r="S24" s="252">
        <v>9</v>
      </c>
      <c r="T24" s="252">
        <v>7</v>
      </c>
      <c r="U24" s="252">
        <v>1</v>
      </c>
      <c r="V24" s="252">
        <v>10</v>
      </c>
      <c r="W24" s="252">
        <v>0</v>
      </c>
      <c r="X24" s="252">
        <v>3</v>
      </c>
      <c r="Y24" s="252"/>
      <c r="Z24" s="252"/>
      <c r="AA24" s="252"/>
      <c r="AB24" s="256">
        <f t="shared" si="3"/>
        <v>84</v>
      </c>
      <c r="AC24" s="256">
        <f t="shared" si="1"/>
        <v>0</v>
      </c>
      <c r="AD24" s="117"/>
      <c r="AE24" s="258">
        <f t="shared" si="4"/>
        <v>84</v>
      </c>
      <c r="AF24" s="34"/>
      <c r="AG24" s="209"/>
    </row>
    <row r="25" spans="1:33">
      <c r="A25" s="48">
        <f>VLOOKUP(RYTTERDATA!A22,RYTTERDATA!A22,1,FALSE)</f>
        <v>37</v>
      </c>
      <c r="B25" s="115" t="str">
        <f>VLOOKUP(A25,RYTTERDATA!$A$5:$B$34,2,FALSE)</f>
        <v>Jenny Hedegaard</v>
      </c>
      <c r="C25" s="56">
        <v>0.55902777777777779</v>
      </c>
      <c r="D25" s="56">
        <v>0.56597222222222221</v>
      </c>
      <c r="E25" s="3">
        <f t="shared" si="5"/>
        <v>6.9444444444444198E-3</v>
      </c>
      <c r="F25" s="60">
        <f t="shared" si="6"/>
        <v>1.6138888888888644E-3</v>
      </c>
      <c r="G25" s="117">
        <f t="shared" si="7"/>
        <v>139.43999999999789</v>
      </c>
      <c r="H25" s="228">
        <f t="shared" si="2"/>
        <v>30</v>
      </c>
      <c r="J25" s="48">
        <f>VLOOKUP(RYTTERDATA!A22,RYTTERDATA!A22,1,FALSE)</f>
        <v>37</v>
      </c>
      <c r="K25" s="115" t="str">
        <f>VLOOKUP(J25,RYTTERDATA!$A$5:$B$34,2,FALSE)</f>
        <v>Jenny Hedegaard</v>
      </c>
      <c r="L25" s="221">
        <v>10</v>
      </c>
      <c r="M25" s="130">
        <v>10</v>
      </c>
      <c r="N25" s="130">
        <v>0</v>
      </c>
      <c r="O25" s="130">
        <v>10</v>
      </c>
      <c r="P25" s="130">
        <v>5</v>
      </c>
      <c r="Q25" s="130">
        <v>0</v>
      </c>
      <c r="R25" s="130">
        <v>10</v>
      </c>
      <c r="S25" s="130">
        <v>9</v>
      </c>
      <c r="T25" s="130">
        <v>7</v>
      </c>
      <c r="U25" s="130">
        <v>10</v>
      </c>
      <c r="V25" s="130">
        <v>10</v>
      </c>
      <c r="W25" s="130">
        <v>0</v>
      </c>
      <c r="X25" s="130">
        <v>7</v>
      </c>
      <c r="Y25" s="130"/>
      <c r="Z25" s="130"/>
      <c r="AA25" s="130"/>
      <c r="AB25" s="257">
        <f t="shared" si="3"/>
        <v>88</v>
      </c>
      <c r="AC25" s="257">
        <f t="shared" si="1"/>
        <v>-30</v>
      </c>
      <c r="AD25" s="174"/>
      <c r="AE25" s="259">
        <f t="shared" si="4"/>
        <v>58</v>
      </c>
      <c r="AF25" s="34"/>
      <c r="AG25" s="209"/>
    </row>
    <row r="26" spans="1:33">
      <c r="A26" s="48">
        <f>VLOOKUP(RYTTERDATA!A23,RYTTERDATA!A23,1,FALSE)</f>
        <v>39</v>
      </c>
      <c r="B26" s="115" t="str">
        <f>VLOOKUP(A26,RYTTERDATA!$A$5:$B$34,2,FALSE)</f>
        <v>Christina Ebbe</v>
      </c>
      <c r="C26" s="56">
        <v>0.5625</v>
      </c>
      <c r="D26" s="56">
        <v>0.56805555555555554</v>
      </c>
      <c r="E26" s="3">
        <f t="shared" si="5"/>
        <v>5.5555555555555358E-3</v>
      </c>
      <c r="F26" s="60">
        <f t="shared" si="6"/>
        <v>2.2499999999998042E-4</v>
      </c>
      <c r="G26" s="117">
        <f t="shared" si="7"/>
        <v>19.43999999999831</v>
      </c>
      <c r="H26" s="228">
        <f t="shared" si="2"/>
        <v>5</v>
      </c>
      <c r="J26" s="48">
        <f>VLOOKUP(RYTTERDATA!A23,RYTTERDATA!A23,1,FALSE)</f>
        <v>39</v>
      </c>
      <c r="K26" s="115" t="str">
        <f>VLOOKUP(J26,RYTTERDATA!$A$5:$B$34,2,FALSE)</f>
        <v>Christina Ebbe</v>
      </c>
      <c r="L26" s="251">
        <v>10</v>
      </c>
      <c r="M26" s="252">
        <v>9</v>
      </c>
      <c r="N26" s="252">
        <v>5</v>
      </c>
      <c r="O26" s="252">
        <v>10</v>
      </c>
      <c r="P26" s="252">
        <v>5</v>
      </c>
      <c r="Q26" s="252">
        <v>10</v>
      </c>
      <c r="R26" s="252">
        <v>7</v>
      </c>
      <c r="S26" s="252">
        <v>9</v>
      </c>
      <c r="T26" s="252">
        <v>7</v>
      </c>
      <c r="U26" s="252">
        <v>0</v>
      </c>
      <c r="V26" s="252">
        <v>10</v>
      </c>
      <c r="W26" s="252">
        <v>0</v>
      </c>
      <c r="X26" s="252">
        <v>4</v>
      </c>
      <c r="Y26" s="252"/>
      <c r="Z26" s="252"/>
      <c r="AA26" s="252"/>
      <c r="AB26" s="256">
        <f t="shared" si="3"/>
        <v>86</v>
      </c>
      <c r="AC26" s="256">
        <f t="shared" si="1"/>
        <v>-5</v>
      </c>
      <c r="AD26" s="117"/>
      <c r="AE26" s="258">
        <f t="shared" si="4"/>
        <v>81</v>
      </c>
      <c r="AF26" s="34"/>
      <c r="AG26" s="209"/>
    </row>
    <row r="27" spans="1:33">
      <c r="A27" s="48">
        <f>VLOOKUP(RYTTERDATA!A24,RYTTERDATA!A24,1,FALSE)</f>
        <v>40</v>
      </c>
      <c r="B27" s="115" t="str">
        <f>VLOOKUP(A27,RYTTERDATA!$A$5:$B$34,2,FALSE)</f>
        <v>Heidi Hedegård</v>
      </c>
      <c r="C27" s="56">
        <v>0.56597222222222221</v>
      </c>
      <c r="D27" s="56">
        <v>0.57152777777777775</v>
      </c>
      <c r="E27" s="3">
        <f t="shared" si="5"/>
        <v>5.5555555555555358E-3</v>
      </c>
      <c r="F27" s="60">
        <f t="shared" si="6"/>
        <v>2.2499999999998042E-4</v>
      </c>
      <c r="G27" s="117">
        <f t="shared" si="7"/>
        <v>19.43999999999831</v>
      </c>
      <c r="H27" s="228">
        <f t="shared" si="2"/>
        <v>5</v>
      </c>
      <c r="J27" s="48">
        <f>VLOOKUP(RYTTERDATA!A24,RYTTERDATA!A24,1,FALSE)</f>
        <v>40</v>
      </c>
      <c r="K27" s="115" t="str">
        <f>VLOOKUP(J27,RYTTERDATA!$A$5:$B$34,2,FALSE)</f>
        <v>Heidi Hedegård</v>
      </c>
      <c r="L27" s="221">
        <v>10</v>
      </c>
      <c r="M27" s="130">
        <v>10</v>
      </c>
      <c r="N27" s="130">
        <v>6</v>
      </c>
      <c r="O27" s="130">
        <v>10</v>
      </c>
      <c r="P27" s="130">
        <v>5</v>
      </c>
      <c r="Q27" s="130">
        <v>0</v>
      </c>
      <c r="R27" s="130">
        <v>7</v>
      </c>
      <c r="S27" s="130">
        <v>8</v>
      </c>
      <c r="T27" s="130">
        <v>7</v>
      </c>
      <c r="U27" s="130">
        <v>10</v>
      </c>
      <c r="V27" s="130">
        <v>10</v>
      </c>
      <c r="W27" s="130">
        <v>10</v>
      </c>
      <c r="X27" s="130">
        <v>10</v>
      </c>
      <c r="Y27" s="130"/>
      <c r="Z27" s="130"/>
      <c r="AA27" s="130"/>
      <c r="AB27" s="257">
        <f t="shared" si="3"/>
        <v>103</v>
      </c>
      <c r="AC27" s="257">
        <f t="shared" si="1"/>
        <v>-5</v>
      </c>
      <c r="AD27" s="174"/>
      <c r="AE27" s="259">
        <f t="shared" si="4"/>
        <v>98</v>
      </c>
      <c r="AF27" s="34"/>
      <c r="AG27" s="209"/>
    </row>
    <row r="28" spans="1:33">
      <c r="A28" s="48">
        <f>VLOOKUP(RYTTERDATA!A25,RYTTERDATA!A25,1,FALSE)</f>
        <v>41</v>
      </c>
      <c r="B28" s="115" t="str">
        <f>VLOOKUP(A28,RYTTERDATA!$A$5:$B$34,2,FALSE)</f>
        <v>Sarah Skjødt</v>
      </c>
      <c r="C28" s="56">
        <v>0.56944444444444442</v>
      </c>
      <c r="D28" s="56">
        <v>0.57777777777777783</v>
      </c>
      <c r="E28" s="3">
        <f t="shared" si="5"/>
        <v>8.3333333333334147E-3</v>
      </c>
      <c r="F28" s="60">
        <f t="shared" si="6"/>
        <v>3.0027777777778594E-3</v>
      </c>
      <c r="G28" s="117">
        <f t="shared" si="7"/>
        <v>259.44000000000705</v>
      </c>
      <c r="H28" s="228">
        <f t="shared" si="2"/>
        <v>30</v>
      </c>
      <c r="J28" s="48">
        <f>VLOOKUP(RYTTERDATA!A25,RYTTERDATA!A25,1,FALSE)</f>
        <v>41</v>
      </c>
      <c r="K28" s="115" t="str">
        <f>VLOOKUP(J28,RYTTERDATA!$A$5:$B$34,2,FALSE)</f>
        <v>Sarah Skjødt</v>
      </c>
      <c r="L28" s="251">
        <v>10</v>
      </c>
      <c r="M28" s="252">
        <v>5</v>
      </c>
      <c r="N28" s="252">
        <v>8</v>
      </c>
      <c r="O28" s="252">
        <v>9</v>
      </c>
      <c r="P28" s="252">
        <v>0</v>
      </c>
      <c r="Q28" s="252">
        <v>0</v>
      </c>
      <c r="R28" s="252">
        <v>7</v>
      </c>
      <c r="S28" s="252">
        <v>5</v>
      </c>
      <c r="T28" s="252">
        <v>7</v>
      </c>
      <c r="U28" s="252">
        <v>10</v>
      </c>
      <c r="V28" s="252">
        <v>10</v>
      </c>
      <c r="W28" s="252">
        <v>0</v>
      </c>
      <c r="X28" s="252">
        <v>7</v>
      </c>
      <c r="Y28" s="252"/>
      <c r="Z28" s="252"/>
      <c r="AA28" s="252"/>
      <c r="AB28" s="256">
        <f t="shared" si="3"/>
        <v>78</v>
      </c>
      <c r="AC28" s="256">
        <f t="shared" si="1"/>
        <v>-30</v>
      </c>
      <c r="AD28" s="117"/>
      <c r="AE28" s="258">
        <f t="shared" si="4"/>
        <v>48</v>
      </c>
      <c r="AF28" s="34"/>
      <c r="AG28" s="209"/>
    </row>
    <row r="29" spans="1:33" ht="25.5">
      <c r="A29" s="48">
        <f>VLOOKUP(RYTTERDATA!A26,RYTTERDATA!A26,1,FALSE)</f>
        <v>42</v>
      </c>
      <c r="B29" s="115" t="str">
        <f>VLOOKUP(A29,RYTTERDATA!$A$5:$B$34,2,FALSE)</f>
        <v>Benjamin Antomisen</v>
      </c>
      <c r="C29" s="56">
        <v>0.57291666666666663</v>
      </c>
      <c r="D29" s="56">
        <v>0.57916666666666672</v>
      </c>
      <c r="E29" s="3">
        <f t="shared" si="5"/>
        <v>6.2500000000000888E-3</v>
      </c>
      <c r="F29" s="60">
        <f t="shared" si="6"/>
        <v>9.1944444444453342E-4</v>
      </c>
      <c r="G29" s="117">
        <f t="shared" si="7"/>
        <v>79.440000000007686</v>
      </c>
      <c r="H29" s="228">
        <f t="shared" si="2"/>
        <v>20</v>
      </c>
      <c r="J29" s="48">
        <f>VLOOKUP(RYTTERDATA!A26,RYTTERDATA!A26,1,FALSE)</f>
        <v>42</v>
      </c>
      <c r="K29" s="115" t="str">
        <f>VLOOKUP(J29,RYTTERDATA!$A$5:$B$34,2,FALSE)</f>
        <v>Benjamin Antomisen</v>
      </c>
      <c r="L29" s="221">
        <v>10</v>
      </c>
      <c r="M29" s="130">
        <v>5</v>
      </c>
      <c r="N29" s="130">
        <v>5</v>
      </c>
      <c r="O29" s="130">
        <v>10</v>
      </c>
      <c r="P29" s="130">
        <v>5</v>
      </c>
      <c r="Q29" s="130">
        <v>0</v>
      </c>
      <c r="R29" s="130">
        <v>7</v>
      </c>
      <c r="S29" s="130">
        <v>9</v>
      </c>
      <c r="T29" s="130">
        <v>7</v>
      </c>
      <c r="U29" s="130">
        <v>10</v>
      </c>
      <c r="V29" s="130">
        <v>10</v>
      </c>
      <c r="W29" s="130">
        <v>10</v>
      </c>
      <c r="X29" s="130">
        <v>7</v>
      </c>
      <c r="Y29" s="130"/>
      <c r="Z29" s="130"/>
      <c r="AA29" s="130"/>
      <c r="AB29" s="257">
        <f t="shared" si="3"/>
        <v>95</v>
      </c>
      <c r="AC29" s="257">
        <f t="shared" si="1"/>
        <v>-20</v>
      </c>
      <c r="AD29" s="174"/>
      <c r="AE29" s="259">
        <f t="shared" si="4"/>
        <v>75</v>
      </c>
      <c r="AF29" s="34"/>
      <c r="AG29" s="209"/>
    </row>
    <row r="30" spans="1:33">
      <c r="A30" s="48">
        <f>VLOOKUP(RYTTERDATA!A27,RYTTERDATA!A27,1,FALSE)</f>
        <v>47</v>
      </c>
      <c r="B30" s="115" t="str">
        <f>VLOOKUP(A30,RYTTERDATA!$A$5:$B$34,2,FALSE)</f>
        <v>Emma Lassen</v>
      </c>
      <c r="C30" s="56">
        <v>0.57638888888888895</v>
      </c>
      <c r="D30" s="56">
        <v>0.58194444444444449</v>
      </c>
      <c r="E30" s="3">
        <f t="shared" si="5"/>
        <v>5.5555555555555358E-3</v>
      </c>
      <c r="F30" s="60">
        <f t="shared" si="6"/>
        <v>2.2499999999998042E-4</v>
      </c>
      <c r="G30" s="117">
        <f t="shared" si="7"/>
        <v>19.43999999999831</v>
      </c>
      <c r="H30" s="228">
        <f t="shared" si="2"/>
        <v>5</v>
      </c>
      <c r="J30" s="48">
        <f>VLOOKUP(RYTTERDATA!A27,RYTTERDATA!A27,1,FALSE)</f>
        <v>47</v>
      </c>
      <c r="K30" s="253" t="str">
        <f>VLOOKUP(J30,RYTTERDATA!$A$5:$B$34,2,FALSE)</f>
        <v>Emma Lassen</v>
      </c>
      <c r="L30" s="251">
        <v>10</v>
      </c>
      <c r="M30" s="252">
        <v>10</v>
      </c>
      <c r="N30" s="252">
        <v>9</v>
      </c>
      <c r="O30" s="252">
        <v>3</v>
      </c>
      <c r="P30" s="252">
        <v>0</v>
      </c>
      <c r="Q30" s="252">
        <v>0</v>
      </c>
      <c r="R30" s="252">
        <v>7</v>
      </c>
      <c r="S30" s="252">
        <v>8</v>
      </c>
      <c r="T30" s="252">
        <v>4</v>
      </c>
      <c r="U30" s="252">
        <v>0</v>
      </c>
      <c r="V30" s="252">
        <v>9</v>
      </c>
      <c r="W30" s="252">
        <v>0</v>
      </c>
      <c r="X30" s="252">
        <v>7</v>
      </c>
      <c r="Y30" s="252"/>
      <c r="Z30" s="252"/>
      <c r="AA30" s="252"/>
      <c r="AB30" s="256">
        <f t="shared" si="3"/>
        <v>67</v>
      </c>
      <c r="AC30" s="256">
        <f t="shared" si="1"/>
        <v>-5</v>
      </c>
      <c r="AD30" s="117"/>
      <c r="AE30" s="258">
        <f t="shared" si="4"/>
        <v>62</v>
      </c>
      <c r="AF30" s="34"/>
      <c r="AG30" s="209"/>
    </row>
    <row r="31" spans="1:33">
      <c r="A31" s="48">
        <f>VLOOKUP(RYTTERDATA!A28,RYTTERDATA!A28,1,FALSE)</f>
        <v>43</v>
      </c>
      <c r="B31" s="115" t="str">
        <f>VLOOKUP(A31,RYTTERDATA!$A$5:$B$34,2,FALSE)</f>
        <v>Naja Andersen</v>
      </c>
      <c r="C31" s="56">
        <v>0.57986111111111105</v>
      </c>
      <c r="D31" s="56">
        <v>0.58611111111111114</v>
      </c>
      <c r="E31" s="3">
        <f t="shared" si="5"/>
        <v>6.2500000000000888E-3</v>
      </c>
      <c r="F31" s="60">
        <f t="shared" si="6"/>
        <v>9.1944444444453342E-4</v>
      </c>
      <c r="G31" s="117">
        <f t="shared" si="7"/>
        <v>79.440000000007686</v>
      </c>
      <c r="H31" s="228">
        <f t="shared" si="2"/>
        <v>20</v>
      </c>
      <c r="J31" s="48">
        <f>VLOOKUP(RYTTERDATA!A28,RYTTERDATA!A28,1,FALSE)</f>
        <v>43</v>
      </c>
      <c r="K31" s="115" t="str">
        <f>VLOOKUP(J31,RYTTERDATA!$A$5:$B$34,2,FALSE)</f>
        <v>Naja Andersen</v>
      </c>
      <c r="L31" s="221">
        <v>10</v>
      </c>
      <c r="M31" s="130">
        <v>10</v>
      </c>
      <c r="N31" s="130">
        <v>0</v>
      </c>
      <c r="O31" s="130">
        <v>3</v>
      </c>
      <c r="P31" s="130">
        <v>0</v>
      </c>
      <c r="Q31" s="130">
        <v>0</v>
      </c>
      <c r="R31" s="130">
        <v>7</v>
      </c>
      <c r="S31" s="130">
        <v>9</v>
      </c>
      <c r="T31" s="130">
        <v>7</v>
      </c>
      <c r="U31" s="130">
        <v>4</v>
      </c>
      <c r="V31" s="130">
        <v>0</v>
      </c>
      <c r="W31" s="130">
        <v>0</v>
      </c>
      <c r="X31" s="130">
        <v>10</v>
      </c>
      <c r="Y31" s="130"/>
      <c r="Z31" s="130"/>
      <c r="AA31" s="130"/>
      <c r="AB31" s="257">
        <f t="shared" si="3"/>
        <v>60</v>
      </c>
      <c r="AC31" s="257">
        <f t="shared" si="1"/>
        <v>-20</v>
      </c>
      <c r="AD31" s="174"/>
      <c r="AE31" s="259">
        <f t="shared" si="4"/>
        <v>40</v>
      </c>
      <c r="AF31" s="34"/>
      <c r="AG31" s="209"/>
    </row>
    <row r="32" spans="1:33">
      <c r="A32" s="48">
        <f>VLOOKUP(RYTTERDATA!A29,RYTTERDATA!A29,1,FALSE)</f>
        <v>45</v>
      </c>
      <c r="B32" s="115" t="str">
        <f>VLOOKUP(A32,RYTTERDATA!$A$5:$B$34,2,FALSE)</f>
        <v>Alexia Almskou</v>
      </c>
      <c r="C32" s="56">
        <v>0.58333333333333337</v>
      </c>
      <c r="D32" s="56">
        <v>0.59027777777777779</v>
      </c>
      <c r="E32" s="3">
        <f t="shared" si="5"/>
        <v>6.9444444444444198E-3</v>
      </c>
      <c r="F32" s="60">
        <f t="shared" si="6"/>
        <v>1.6138888888888644E-3</v>
      </c>
      <c r="G32" s="117">
        <f t="shared" si="7"/>
        <v>139.43999999999789</v>
      </c>
      <c r="H32" s="228">
        <f t="shared" si="2"/>
        <v>30</v>
      </c>
      <c r="J32" s="48">
        <f>VLOOKUP(RYTTERDATA!A29,RYTTERDATA!A29,1,FALSE)</f>
        <v>45</v>
      </c>
      <c r="K32" s="115" t="str">
        <f>VLOOKUP(J32,RYTTERDATA!$A$5:$B$34,2,FALSE)</f>
        <v>Alexia Almskou</v>
      </c>
      <c r="L32" s="251">
        <v>10</v>
      </c>
      <c r="M32" s="252">
        <v>4</v>
      </c>
      <c r="N32" s="252">
        <v>10</v>
      </c>
      <c r="O32" s="252">
        <v>0</v>
      </c>
      <c r="P32" s="252">
        <v>0</v>
      </c>
      <c r="Q32" s="252">
        <v>0</v>
      </c>
      <c r="R32" s="252">
        <v>4</v>
      </c>
      <c r="S32" s="252">
        <v>10</v>
      </c>
      <c r="T32" s="252">
        <v>10</v>
      </c>
      <c r="U32" s="252">
        <v>4</v>
      </c>
      <c r="V32" s="252">
        <v>7</v>
      </c>
      <c r="W32" s="252">
        <v>0</v>
      </c>
      <c r="X32" s="252">
        <v>7</v>
      </c>
      <c r="Y32" s="252"/>
      <c r="Z32" s="252"/>
      <c r="AA32" s="252"/>
      <c r="AB32" s="256">
        <f t="shared" si="3"/>
        <v>66</v>
      </c>
      <c r="AC32" s="256">
        <f t="shared" si="1"/>
        <v>-30</v>
      </c>
      <c r="AD32" s="117"/>
      <c r="AE32" s="258">
        <f t="shared" si="4"/>
        <v>36</v>
      </c>
      <c r="AF32" s="34"/>
      <c r="AG32" s="209"/>
    </row>
    <row r="33" spans="1:33">
      <c r="A33" s="48">
        <f>VLOOKUP(RYTTERDATA!A30,RYTTERDATA!A30,1,FALSE)</f>
        <v>46</v>
      </c>
      <c r="B33" s="115" t="str">
        <f>VLOOKUP(A33,RYTTERDATA!$A$5:$B$34,2,FALSE)</f>
        <v>Pernille Hansen</v>
      </c>
      <c r="C33" s="56">
        <v>0.58680555555555558</v>
      </c>
      <c r="D33" s="56">
        <v>0.59097222222222223</v>
      </c>
      <c r="E33" s="3">
        <f t="shared" si="5"/>
        <v>4.1666666666666519E-3</v>
      </c>
      <c r="F33" s="60" t="str">
        <f t="shared" si="6"/>
        <v>0</v>
      </c>
      <c r="G33" s="117">
        <f t="shared" si="7"/>
        <v>0</v>
      </c>
      <c r="H33" s="228">
        <f t="shared" si="2"/>
        <v>0</v>
      </c>
      <c r="J33" s="48">
        <f>VLOOKUP(RYTTERDATA!A30,RYTTERDATA!A30,1,FALSE)</f>
        <v>46</v>
      </c>
      <c r="K33" s="115" t="str">
        <f>VLOOKUP(J33,RYTTERDATA!$A$5:$B$34,2,FALSE)</f>
        <v>Pernille Hansen</v>
      </c>
      <c r="L33" s="221">
        <v>10</v>
      </c>
      <c r="M33" s="130">
        <v>10</v>
      </c>
      <c r="N33" s="130">
        <v>7</v>
      </c>
      <c r="O33" s="130">
        <v>8</v>
      </c>
      <c r="P33" s="130">
        <v>5</v>
      </c>
      <c r="Q33" s="130">
        <v>0</v>
      </c>
      <c r="R33" s="130">
        <v>5</v>
      </c>
      <c r="S33" s="130">
        <v>10</v>
      </c>
      <c r="T33" s="130">
        <v>7</v>
      </c>
      <c r="U33" s="130">
        <v>10</v>
      </c>
      <c r="V33" s="130">
        <v>10</v>
      </c>
      <c r="W33" s="130">
        <v>10</v>
      </c>
      <c r="X33" s="130">
        <v>4</v>
      </c>
      <c r="Y33" s="130"/>
      <c r="Z33" s="130"/>
      <c r="AA33" s="130"/>
      <c r="AB33" s="257">
        <f t="shared" si="3"/>
        <v>96</v>
      </c>
      <c r="AC33" s="257">
        <f t="shared" si="1"/>
        <v>0</v>
      </c>
      <c r="AD33" s="174"/>
      <c r="AE33" s="259">
        <f t="shared" si="4"/>
        <v>96</v>
      </c>
      <c r="AF33" s="34"/>
      <c r="AG33" s="209"/>
    </row>
    <row r="34" spans="1:33">
      <c r="A34" s="48">
        <f>VLOOKUP(RYTTERDATA!A31,RYTTERDATA!A31,1,FALSE)</f>
        <v>44</v>
      </c>
      <c r="B34" s="115" t="str">
        <f>VLOOKUP(A34,RYTTERDATA!$A$5:$B$34,2,FALSE)</f>
        <v>Katrine Lundstrøm</v>
      </c>
      <c r="C34" s="56">
        <v>0.59027777777777779</v>
      </c>
      <c r="D34" s="56">
        <v>0.59305555555555556</v>
      </c>
      <c r="E34" s="3">
        <f t="shared" si="5"/>
        <v>2.7777777777777679E-3</v>
      </c>
      <c r="F34" s="60" t="str">
        <f t="shared" si="6"/>
        <v>0</v>
      </c>
      <c r="G34" s="117">
        <f t="shared" si="7"/>
        <v>0</v>
      </c>
      <c r="H34" s="228">
        <f t="shared" si="2"/>
        <v>0</v>
      </c>
      <c r="J34" s="48">
        <f>VLOOKUP(RYTTERDATA!A31,RYTTERDATA!A31,1,FALSE)</f>
        <v>44</v>
      </c>
      <c r="K34" s="115" t="str">
        <f>VLOOKUP(J34,RYTTERDATA!$A$5:$B$34,2,FALSE)</f>
        <v>Katrine Lundstrøm</v>
      </c>
      <c r="L34" s="251">
        <v>10</v>
      </c>
      <c r="M34" s="252">
        <v>5</v>
      </c>
      <c r="N34" s="252">
        <v>9</v>
      </c>
      <c r="O34" s="252">
        <v>10</v>
      </c>
      <c r="P34" s="252">
        <v>5</v>
      </c>
      <c r="Q34" s="252">
        <v>0</v>
      </c>
      <c r="R34" s="252">
        <v>7</v>
      </c>
      <c r="S34" s="252">
        <v>8</v>
      </c>
      <c r="T34" s="252">
        <v>7</v>
      </c>
      <c r="U34" s="252">
        <v>6</v>
      </c>
      <c r="V34" s="252">
        <v>9</v>
      </c>
      <c r="W34" s="252">
        <v>10</v>
      </c>
      <c r="X34" s="252">
        <v>7</v>
      </c>
      <c r="Y34" s="252"/>
      <c r="Z34" s="252"/>
      <c r="AA34" s="252"/>
      <c r="AB34" s="256">
        <f t="shared" si="3"/>
        <v>93</v>
      </c>
      <c r="AC34" s="256">
        <f t="shared" si="1"/>
        <v>0</v>
      </c>
      <c r="AD34" s="117"/>
      <c r="AE34" s="258">
        <f t="shared" si="4"/>
        <v>93</v>
      </c>
      <c r="AF34" s="34"/>
      <c r="AG34" s="209"/>
    </row>
    <row r="35" spans="1:33">
      <c r="A35" s="48">
        <f>VLOOKUP(RYTTERDATA!A32,RYTTERDATA!A32,1,FALSE)</f>
        <v>38</v>
      </c>
      <c r="B35" s="115" t="str">
        <f>VLOOKUP(A35,RYTTERDATA!$A$5:$B$34,2,FALSE)</f>
        <v>Tilde Lindhardt</v>
      </c>
      <c r="C35" s="56">
        <v>0.59375</v>
      </c>
      <c r="D35" s="56">
        <v>0.59861111111111109</v>
      </c>
      <c r="E35" s="3">
        <f t="shared" si="5"/>
        <v>4.8611111111110938E-3</v>
      </c>
      <c r="F35" s="60" t="str">
        <f t="shared" si="6"/>
        <v>0</v>
      </c>
      <c r="G35" s="117">
        <f t="shared" si="7"/>
        <v>0</v>
      </c>
      <c r="H35" s="228">
        <f t="shared" si="2"/>
        <v>0</v>
      </c>
      <c r="J35" s="48">
        <f>VLOOKUP(RYTTERDATA!A32,RYTTERDATA!A32,1,FALSE)</f>
        <v>38</v>
      </c>
      <c r="K35" s="115" t="str">
        <f>VLOOKUP(J35,RYTTERDATA!$A$5:$B$34,2,FALSE)</f>
        <v>Tilde Lindhardt</v>
      </c>
      <c r="L35" s="221">
        <v>10</v>
      </c>
      <c r="M35" s="130">
        <v>10</v>
      </c>
      <c r="N35" s="130">
        <v>0</v>
      </c>
      <c r="O35" s="130">
        <v>10</v>
      </c>
      <c r="P35" s="130">
        <v>5</v>
      </c>
      <c r="Q35" s="130">
        <v>0</v>
      </c>
      <c r="R35" s="130">
        <v>7</v>
      </c>
      <c r="S35" s="130">
        <v>9</v>
      </c>
      <c r="T35" s="130">
        <v>7</v>
      </c>
      <c r="U35" s="130">
        <v>10</v>
      </c>
      <c r="V35" s="130">
        <v>10</v>
      </c>
      <c r="W35" s="130">
        <v>0</v>
      </c>
      <c r="X35" s="130">
        <v>4</v>
      </c>
      <c r="Y35" s="130"/>
      <c r="Z35" s="130"/>
      <c r="AA35" s="130"/>
      <c r="AB35" s="257">
        <f t="shared" si="3"/>
        <v>82</v>
      </c>
      <c r="AC35" s="257">
        <f t="shared" si="1"/>
        <v>0</v>
      </c>
      <c r="AD35" s="174"/>
      <c r="AE35" s="259">
        <f t="shared" si="4"/>
        <v>82</v>
      </c>
      <c r="AF35" s="34"/>
      <c r="AG35" s="209"/>
    </row>
    <row r="36" spans="1:33" ht="25.5">
      <c r="A36" s="48">
        <f>VLOOKUP(RYTTERDATA!A33,RYTTERDATA!A33,1,FALSE)</f>
        <v>48</v>
      </c>
      <c r="B36" s="115" t="str">
        <f>VLOOKUP(A36,RYTTERDATA!$A$5:$B$34,2,FALSE)</f>
        <v>Christina Norman Sørensen</v>
      </c>
      <c r="C36" s="56">
        <v>0.59722222222222221</v>
      </c>
      <c r="D36" s="56">
        <v>0.60069444444444442</v>
      </c>
      <c r="E36" s="3">
        <f t="shared" si="5"/>
        <v>3.4722222222222099E-3</v>
      </c>
      <c r="F36" s="60" t="str">
        <f t="shared" si="6"/>
        <v>0</v>
      </c>
      <c r="G36" s="117">
        <f t="shared" si="7"/>
        <v>0</v>
      </c>
      <c r="H36" s="228">
        <f t="shared" si="2"/>
        <v>0</v>
      </c>
      <c r="J36" s="48">
        <f>VLOOKUP(RYTTERDATA!A33,RYTTERDATA!A33,1,FALSE)</f>
        <v>48</v>
      </c>
      <c r="K36" s="115" t="str">
        <f>VLOOKUP(J36,RYTTERDATA!$A$5:$B$34,2,FALSE)</f>
        <v>Christina Norman Sørensen</v>
      </c>
      <c r="L36" s="251">
        <v>10</v>
      </c>
      <c r="M36" s="252">
        <v>10</v>
      </c>
      <c r="N36" s="252">
        <v>0</v>
      </c>
      <c r="O36" s="252">
        <v>10</v>
      </c>
      <c r="P36" s="252">
        <v>0</v>
      </c>
      <c r="Q36" s="252">
        <v>0</v>
      </c>
      <c r="R36" s="252">
        <v>4</v>
      </c>
      <c r="S36" s="252">
        <v>9</v>
      </c>
      <c r="T36" s="252">
        <v>4</v>
      </c>
      <c r="U36" s="252">
        <v>0</v>
      </c>
      <c r="V36" s="252">
        <v>10</v>
      </c>
      <c r="W36" s="252">
        <v>0</v>
      </c>
      <c r="X36" s="252">
        <v>10</v>
      </c>
      <c r="Y36" s="252"/>
      <c r="Z36" s="252"/>
      <c r="AA36" s="252"/>
      <c r="AB36" s="256">
        <f t="shared" si="3"/>
        <v>67</v>
      </c>
      <c r="AC36" s="256">
        <f t="shared" si="1"/>
        <v>0</v>
      </c>
      <c r="AD36" s="117"/>
      <c r="AE36" s="258">
        <f t="shared" si="4"/>
        <v>67</v>
      </c>
      <c r="AF36" s="34"/>
      <c r="AG36" s="209"/>
    </row>
    <row r="37" spans="1:33">
      <c r="A37" s="48">
        <f>VLOOKUP(RYTTERDATA!A34,RYTTERDATA!A34,1,FALSE)</f>
        <v>49</v>
      </c>
      <c r="B37" s="115" t="str">
        <f>VLOOKUP(A37,RYTTERDATA!$A$5:$B$34,2,FALSE)</f>
        <v>Lena Johansson</v>
      </c>
      <c r="C37" s="56">
        <v>0.60069444444444442</v>
      </c>
      <c r="D37" s="56">
        <v>0.60416666666666663</v>
      </c>
      <c r="E37" s="3">
        <f t="shared" si="5"/>
        <v>3.4722222222222099E-3</v>
      </c>
      <c r="F37" s="60" t="str">
        <f t="shared" si="6"/>
        <v>0</v>
      </c>
      <c r="G37" s="117">
        <f t="shared" si="7"/>
        <v>0</v>
      </c>
      <c r="H37" s="228">
        <f t="shared" si="2"/>
        <v>0</v>
      </c>
      <c r="J37" s="48">
        <f>VLOOKUP(RYTTERDATA!A34,RYTTERDATA!A34,1,FALSE)</f>
        <v>49</v>
      </c>
      <c r="K37" s="115" t="str">
        <f>VLOOKUP(J37,RYTTERDATA!$A$5:$B$37,2,FALSE)</f>
        <v>Lena Johansson</v>
      </c>
      <c r="L37" s="221">
        <v>10</v>
      </c>
      <c r="M37" s="130">
        <v>10</v>
      </c>
      <c r="N37" s="130">
        <v>9</v>
      </c>
      <c r="O37" s="130">
        <v>10</v>
      </c>
      <c r="P37" s="130">
        <v>0</v>
      </c>
      <c r="Q37" s="130">
        <v>0</v>
      </c>
      <c r="R37" s="130">
        <v>10</v>
      </c>
      <c r="S37" s="130">
        <v>10</v>
      </c>
      <c r="T37" s="130">
        <v>7</v>
      </c>
      <c r="U37" s="130">
        <v>0</v>
      </c>
      <c r="V37" s="130">
        <v>10</v>
      </c>
      <c r="W37" s="130">
        <v>10</v>
      </c>
      <c r="X37" s="130">
        <v>7</v>
      </c>
      <c r="Y37" s="130"/>
      <c r="Z37" s="130"/>
      <c r="AA37" s="130"/>
      <c r="AB37" s="257">
        <f t="shared" si="3"/>
        <v>93</v>
      </c>
      <c r="AC37" s="257">
        <f t="shared" si="1"/>
        <v>0</v>
      </c>
      <c r="AD37" s="174"/>
      <c r="AE37" s="259">
        <f t="shared" si="4"/>
        <v>93</v>
      </c>
      <c r="AF37" s="34"/>
      <c r="AG37" s="209"/>
    </row>
    <row r="38" spans="1:33">
      <c r="A38" s="48">
        <f>VLOOKUP(RYTTERDATA!A35,RYTTERDATA!A35,1,FALSE)</f>
        <v>50</v>
      </c>
      <c r="B38" s="115" t="str">
        <f>VLOOKUP(A38,RYTTERDATA!$A$5:$B$37,2,FALSE)</f>
        <v>Ingelise Schmidt</v>
      </c>
      <c r="C38" s="56">
        <v>0.60416666666666663</v>
      </c>
      <c r="D38" s="56">
        <v>0.60902777777777783</v>
      </c>
      <c r="E38" s="3">
        <f>D38-C38</f>
        <v>4.8611111111112049E-3</v>
      </c>
      <c r="F38" s="60" t="str">
        <f>IF(E38&lt;=$H$5,"0",E38-$H$5)</f>
        <v>0</v>
      </c>
      <c r="G38" s="117">
        <f>F38*86400</f>
        <v>0</v>
      </c>
      <c r="H38" s="228">
        <f>IF(B38&lt;&gt;0,ROUNDUP(IF(G38/4&gt;30,30,G38/4),0),"")</f>
        <v>0</v>
      </c>
      <c r="I38" s="294"/>
      <c r="J38" s="48">
        <f>VLOOKUP(RYTTERDATA!A35,RYTTERDATA!A35,1,FALSE)</f>
        <v>50</v>
      </c>
      <c r="K38" s="115" t="str">
        <f>VLOOKUP(J38,RYTTERDATA!$A$5:$B$37,2,FALSE)</f>
        <v>Ingelise Schmidt</v>
      </c>
      <c r="L38" s="251">
        <v>10</v>
      </c>
      <c r="M38" s="252">
        <v>10</v>
      </c>
      <c r="N38" s="252">
        <v>6</v>
      </c>
      <c r="O38" s="252">
        <v>10</v>
      </c>
      <c r="P38" s="252">
        <v>5</v>
      </c>
      <c r="Q38" s="252">
        <v>0</v>
      </c>
      <c r="R38" s="252">
        <v>7</v>
      </c>
      <c r="S38" s="252">
        <v>10</v>
      </c>
      <c r="T38" s="252">
        <v>7</v>
      </c>
      <c r="U38" s="252">
        <v>7</v>
      </c>
      <c r="V38" s="252">
        <v>10</v>
      </c>
      <c r="W38" s="252">
        <v>0</v>
      </c>
      <c r="X38" s="252">
        <v>10</v>
      </c>
      <c r="Y38" s="252"/>
      <c r="Z38" s="252"/>
      <c r="AA38" s="252"/>
      <c r="AB38" s="256">
        <f>IF(K38&lt;&gt;0,(SUM(L38:AA38)),"")</f>
        <v>92</v>
      </c>
      <c r="AC38" s="256">
        <f t="shared" ref="AC38:AC52" si="8">IF(K38&lt;&gt;0,(VLOOKUP(J38,A38:H67,8,FALSE)*-1),"")</f>
        <v>0</v>
      </c>
      <c r="AD38" s="117"/>
      <c r="AE38" s="258">
        <f>IF(K38&lt;&gt;0,(IF(AB38+AC38&lt;0,0,AB38+AC38)*OR(IF(AD38=1,0,AB38+AC38))),"")</f>
        <v>92</v>
      </c>
    </row>
    <row r="39" spans="1:33" ht="25.5">
      <c r="A39" s="48">
        <f>VLOOKUP(RYTTERDATA!A36,RYTTERDATA!A36,1,FALSE)</f>
        <v>52</v>
      </c>
      <c r="B39" s="115" t="str">
        <f>VLOOKUP(A39,RYTTERDATA!$A$5:$B$37,2,FALSE)</f>
        <v>Anton Ploug Rogren</v>
      </c>
      <c r="C39" s="56">
        <v>0.60763888888888895</v>
      </c>
      <c r="D39" s="56">
        <v>0.6118055555555556</v>
      </c>
      <c r="E39" s="3">
        <f>D39-C39</f>
        <v>4.1666666666666519E-3</v>
      </c>
      <c r="F39" s="60" t="str">
        <f>IF(E39&lt;=$H$5,"0",E39-$H$5)</f>
        <v>0</v>
      </c>
      <c r="G39" s="117">
        <f>F39*86400</f>
        <v>0</v>
      </c>
      <c r="H39" s="228">
        <f t="shared" ref="H39:H52" si="9">IF(B39&lt;&gt;0,ROUNDUP(IF(G39/4&gt;30,30,G39/4),0),"")</f>
        <v>0</v>
      </c>
      <c r="I39" s="294"/>
      <c r="J39" s="48">
        <f>VLOOKUP(RYTTERDATA!A36,RYTTERDATA!A36,1,FALSE)</f>
        <v>52</v>
      </c>
      <c r="K39" s="115" t="str">
        <f>VLOOKUP(J39,RYTTERDATA!$A$5:$B$37,2,FALSE)</f>
        <v>Anton Ploug Rogren</v>
      </c>
      <c r="L39" s="221">
        <v>10</v>
      </c>
      <c r="M39" s="130">
        <v>10</v>
      </c>
      <c r="N39" s="130">
        <v>10</v>
      </c>
      <c r="O39" s="130">
        <v>10</v>
      </c>
      <c r="P39" s="130">
        <v>5</v>
      </c>
      <c r="Q39" s="130">
        <v>0</v>
      </c>
      <c r="R39" s="130">
        <v>10</v>
      </c>
      <c r="S39" s="130">
        <v>10</v>
      </c>
      <c r="T39" s="130">
        <v>4</v>
      </c>
      <c r="U39" s="130">
        <v>0</v>
      </c>
      <c r="V39" s="130">
        <v>10</v>
      </c>
      <c r="W39" s="130">
        <v>0</v>
      </c>
      <c r="X39" s="130">
        <v>7</v>
      </c>
      <c r="Y39" s="130"/>
      <c r="Z39" s="130"/>
      <c r="AA39" s="130"/>
      <c r="AB39" s="257">
        <f t="shared" ref="AB39:AB52" si="10">IF(K39&lt;&gt;0,(SUM(L39:AA39)),"")</f>
        <v>86</v>
      </c>
      <c r="AC39" s="257">
        <f t="shared" si="8"/>
        <v>0</v>
      </c>
      <c r="AD39" s="174"/>
      <c r="AE39" s="259">
        <f t="shared" ref="AE39:AE52" si="11">IF(K39&lt;&gt;0,(IF(AB39+AC39&lt;0,0,AB39+AC39)*OR(IF(AD39=1,0,AB39+AC39))),"")</f>
        <v>86</v>
      </c>
      <c r="AF39" s="212"/>
    </row>
    <row r="40" spans="1:33">
      <c r="A40" s="48">
        <f>VLOOKUP(RYTTERDATA!A37,RYTTERDATA!A37,1,FALSE)</f>
        <v>68</v>
      </c>
      <c r="B40" s="115" t="str">
        <f>VLOOKUP(A40,RYTTERDATA!$A$5:$B$37,2,FALSE)</f>
        <v>Karina Nielsen</v>
      </c>
      <c r="C40" s="56">
        <v>0.61111111111111105</v>
      </c>
      <c r="D40" s="56">
        <v>0.61597222222222225</v>
      </c>
      <c r="E40" s="3">
        <f t="shared" ref="E40:E52" si="12">D40-C40</f>
        <v>4.8611111111112049E-3</v>
      </c>
      <c r="F40" s="60" t="str">
        <f t="shared" ref="F40:F52" si="13">IF(E40&lt;=$H$5,"0",E40-$H$5)</f>
        <v>0</v>
      </c>
      <c r="G40" s="117">
        <f t="shared" ref="G40:G52" si="14">F40*86400</f>
        <v>0</v>
      </c>
      <c r="H40" s="228">
        <f t="shared" si="9"/>
        <v>0</v>
      </c>
      <c r="I40" s="294"/>
      <c r="J40" s="48">
        <f>VLOOKUP(RYTTERDATA!A37,RYTTERDATA!A37,1,FALSE)</f>
        <v>68</v>
      </c>
      <c r="K40" s="115" t="str">
        <f>VLOOKUP(J40,RYTTERDATA!$A$5:$B$37,2,FALSE)</f>
        <v>Karina Nielsen</v>
      </c>
      <c r="L40" s="251">
        <v>10</v>
      </c>
      <c r="M40" s="252">
        <v>10</v>
      </c>
      <c r="N40" s="252">
        <v>0</v>
      </c>
      <c r="O40" s="252">
        <v>0</v>
      </c>
      <c r="P40" s="252">
        <v>2</v>
      </c>
      <c r="Q40" s="252">
        <v>0</v>
      </c>
      <c r="R40" s="252">
        <v>10</v>
      </c>
      <c r="S40" s="252">
        <v>6</v>
      </c>
      <c r="T40" s="252">
        <v>7</v>
      </c>
      <c r="U40" s="252">
        <v>0</v>
      </c>
      <c r="V40" s="252">
        <v>10</v>
      </c>
      <c r="W40" s="252">
        <v>0</v>
      </c>
      <c r="X40" s="252">
        <v>10</v>
      </c>
      <c r="Y40" s="252"/>
      <c r="Z40" s="252"/>
      <c r="AA40" s="252"/>
      <c r="AB40" s="256">
        <f t="shared" si="10"/>
        <v>65</v>
      </c>
      <c r="AC40" s="256">
        <f t="shared" si="8"/>
        <v>0</v>
      </c>
      <c r="AD40" s="117"/>
      <c r="AE40" s="258">
        <f t="shared" si="11"/>
        <v>65</v>
      </c>
    </row>
    <row r="41" spans="1:33" hidden="1">
      <c r="A41" s="48" t="e">
        <f>VLOOKUP(RYTTERDATA!A38,RYTTERDATA!A38,1,FALSE)</f>
        <v>#N/A</v>
      </c>
      <c r="B41" s="115" t="e">
        <f>VLOOKUP(A41,RYTTERDATA!$A$5:$B$34,2,FALSE)</f>
        <v>#N/A</v>
      </c>
      <c r="C41" s="56"/>
      <c r="D41" s="56"/>
      <c r="E41" s="3">
        <f t="shared" si="12"/>
        <v>0</v>
      </c>
      <c r="F41" s="60" t="str">
        <f t="shared" si="13"/>
        <v>0</v>
      </c>
      <c r="G41" s="117">
        <f t="shared" si="14"/>
        <v>0</v>
      </c>
      <c r="H41" s="228" t="e">
        <f t="shared" si="9"/>
        <v>#N/A</v>
      </c>
      <c r="I41" s="294"/>
      <c r="J41" s="48" t="e">
        <f>VLOOKUP(RYTTERDATA!A38,RYTTERDATA!A38,1,FALSE)</f>
        <v>#N/A</v>
      </c>
      <c r="K41" s="115" t="e">
        <f>VLOOKUP(J41,RYTTERDATA!$A$5:$B$34,2,FALSE)</f>
        <v>#N/A</v>
      </c>
      <c r="L41" s="221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257" t="e">
        <f t="shared" si="10"/>
        <v>#N/A</v>
      </c>
      <c r="AC41" s="257" t="e">
        <f t="shared" si="8"/>
        <v>#N/A</v>
      </c>
      <c r="AD41" s="174"/>
      <c r="AE41" s="259" t="e">
        <f t="shared" si="11"/>
        <v>#N/A</v>
      </c>
    </row>
    <row r="42" spans="1:33" hidden="1">
      <c r="A42" s="48" t="e">
        <f>VLOOKUP(RYTTERDATA!A39,RYTTERDATA!A39,1,FALSE)</f>
        <v>#N/A</v>
      </c>
      <c r="B42" s="115" t="e">
        <f>VLOOKUP(A42,RYTTERDATA!$A$5:$B$34,2,FALSE)</f>
        <v>#N/A</v>
      </c>
      <c r="C42" s="56"/>
      <c r="D42" s="56"/>
      <c r="E42" s="3">
        <f t="shared" si="12"/>
        <v>0</v>
      </c>
      <c r="F42" s="60" t="str">
        <f t="shared" si="13"/>
        <v>0</v>
      </c>
      <c r="G42" s="117">
        <f t="shared" si="14"/>
        <v>0</v>
      </c>
      <c r="H42" s="228" t="e">
        <f t="shared" si="9"/>
        <v>#N/A</v>
      </c>
      <c r="I42" s="294"/>
      <c r="J42" s="48" t="e">
        <f>VLOOKUP(RYTTERDATA!A39,RYTTERDATA!A39,1,FALSE)</f>
        <v>#N/A</v>
      </c>
      <c r="K42" s="115" t="e">
        <f>VLOOKUP(J42,RYTTERDATA!$A$5:$B$34,2,FALSE)</f>
        <v>#N/A</v>
      </c>
      <c r="L42" s="251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6" t="e">
        <f t="shared" si="10"/>
        <v>#N/A</v>
      </c>
      <c r="AC42" s="256" t="e">
        <f t="shared" si="8"/>
        <v>#N/A</v>
      </c>
      <c r="AD42" s="117"/>
      <c r="AE42" s="258" t="e">
        <f t="shared" si="11"/>
        <v>#N/A</v>
      </c>
    </row>
    <row r="43" spans="1:33" hidden="1">
      <c r="A43" s="48" t="e">
        <f>VLOOKUP(RYTTERDATA!A40,RYTTERDATA!A40,1,FALSE)</f>
        <v>#N/A</v>
      </c>
      <c r="B43" s="115" t="e">
        <f>VLOOKUP(A43,RYTTERDATA!$A$5:$B$34,2,FALSE)</f>
        <v>#N/A</v>
      </c>
      <c r="C43" s="56"/>
      <c r="D43" s="56"/>
      <c r="E43" s="3">
        <f t="shared" si="12"/>
        <v>0</v>
      </c>
      <c r="F43" s="60" t="str">
        <f t="shared" si="13"/>
        <v>0</v>
      </c>
      <c r="G43" s="117">
        <f t="shared" si="14"/>
        <v>0</v>
      </c>
      <c r="H43" s="228" t="e">
        <f t="shared" si="9"/>
        <v>#N/A</v>
      </c>
      <c r="I43" s="9"/>
      <c r="J43" s="48" t="e">
        <f>VLOOKUP(RYTTERDATA!A40,RYTTERDATA!A40,1,FALSE)</f>
        <v>#N/A</v>
      </c>
      <c r="K43" s="115" t="e">
        <f>VLOOKUP(J43,RYTTERDATA!$A$5:$B$34,2,FALSE)</f>
        <v>#N/A</v>
      </c>
      <c r="L43" s="221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257" t="e">
        <f t="shared" si="10"/>
        <v>#N/A</v>
      </c>
      <c r="AC43" s="257" t="e">
        <f t="shared" si="8"/>
        <v>#N/A</v>
      </c>
      <c r="AD43" s="174"/>
      <c r="AE43" s="259" t="e">
        <f t="shared" si="11"/>
        <v>#N/A</v>
      </c>
    </row>
    <row r="44" spans="1:33" hidden="1">
      <c r="A44" s="48" t="e">
        <f>VLOOKUP(RYTTERDATA!A41,RYTTERDATA!A41,1,FALSE)</f>
        <v>#N/A</v>
      </c>
      <c r="B44" s="115" t="e">
        <f>VLOOKUP(A44,RYTTERDATA!$A$5:$B$34,2,FALSE)</f>
        <v>#N/A</v>
      </c>
      <c r="C44" s="56"/>
      <c r="D44" s="56"/>
      <c r="E44" s="3">
        <f t="shared" si="12"/>
        <v>0</v>
      </c>
      <c r="F44" s="60" t="str">
        <f t="shared" si="13"/>
        <v>0</v>
      </c>
      <c r="G44" s="117">
        <f t="shared" si="14"/>
        <v>0</v>
      </c>
      <c r="H44" s="228" t="e">
        <f t="shared" si="9"/>
        <v>#N/A</v>
      </c>
      <c r="I44" s="9"/>
      <c r="J44" s="48" t="e">
        <f>VLOOKUP(RYTTERDATA!A41,RYTTERDATA!A41,1,FALSE)</f>
        <v>#N/A</v>
      </c>
      <c r="K44" s="115" t="e">
        <f>VLOOKUP(J44,RYTTERDATA!$A$5:$B$34,2,FALSE)</f>
        <v>#N/A</v>
      </c>
      <c r="L44" s="251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6" t="e">
        <f t="shared" si="10"/>
        <v>#N/A</v>
      </c>
      <c r="AC44" s="256" t="e">
        <f t="shared" si="8"/>
        <v>#N/A</v>
      </c>
      <c r="AD44" s="117"/>
      <c r="AE44" s="258" t="e">
        <f t="shared" si="11"/>
        <v>#N/A</v>
      </c>
    </row>
    <row r="45" spans="1:33" hidden="1">
      <c r="A45" s="48" t="e">
        <f>VLOOKUP(RYTTERDATA!A42,RYTTERDATA!A42,1,FALSE)</f>
        <v>#N/A</v>
      </c>
      <c r="B45" s="115" t="e">
        <f>VLOOKUP(A45,RYTTERDATA!$A$5:$B$34,2,FALSE)</f>
        <v>#N/A</v>
      </c>
      <c r="C45" s="56"/>
      <c r="D45" s="56"/>
      <c r="E45" s="3">
        <f t="shared" si="12"/>
        <v>0</v>
      </c>
      <c r="F45" s="60" t="str">
        <f t="shared" si="13"/>
        <v>0</v>
      </c>
      <c r="G45" s="117">
        <f t="shared" si="14"/>
        <v>0</v>
      </c>
      <c r="H45" s="228" t="e">
        <f t="shared" si="9"/>
        <v>#N/A</v>
      </c>
      <c r="I45" s="294"/>
      <c r="J45" s="48" t="e">
        <f>VLOOKUP(RYTTERDATA!A42,RYTTERDATA!A42,1,FALSE)</f>
        <v>#N/A</v>
      </c>
      <c r="K45" s="115" t="e">
        <f>VLOOKUP(J45,RYTTERDATA!$A$5:$B$34,2,FALSE)</f>
        <v>#N/A</v>
      </c>
      <c r="L45" s="221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257" t="e">
        <f t="shared" si="10"/>
        <v>#N/A</v>
      </c>
      <c r="AC45" s="257" t="e">
        <f t="shared" si="8"/>
        <v>#N/A</v>
      </c>
      <c r="AD45" s="174"/>
      <c r="AE45" s="259" t="e">
        <f t="shared" si="11"/>
        <v>#N/A</v>
      </c>
    </row>
    <row r="46" spans="1:33" hidden="1">
      <c r="A46" s="48" t="e">
        <f>VLOOKUP(RYTTERDATA!A43,RYTTERDATA!A43,1,FALSE)</f>
        <v>#N/A</v>
      </c>
      <c r="B46" s="115" t="e">
        <f>VLOOKUP(A46,RYTTERDATA!$A$5:$B$34,2,FALSE)</f>
        <v>#N/A</v>
      </c>
      <c r="C46" s="56"/>
      <c r="D46" s="56"/>
      <c r="E46" s="3">
        <f t="shared" si="12"/>
        <v>0</v>
      </c>
      <c r="F46" s="60" t="str">
        <f t="shared" si="13"/>
        <v>0</v>
      </c>
      <c r="G46" s="117">
        <f t="shared" si="14"/>
        <v>0</v>
      </c>
      <c r="H46" s="228" t="e">
        <f t="shared" si="9"/>
        <v>#N/A</v>
      </c>
      <c r="I46" s="294"/>
      <c r="J46" s="48" t="e">
        <f>VLOOKUP(RYTTERDATA!A43,RYTTERDATA!A43,1,FALSE)</f>
        <v>#N/A</v>
      </c>
      <c r="K46" s="115" t="e">
        <f>VLOOKUP(J46,RYTTERDATA!$A$5:$B$34,2,FALSE)</f>
        <v>#N/A</v>
      </c>
      <c r="L46" s="251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6" t="e">
        <f t="shared" si="10"/>
        <v>#N/A</v>
      </c>
      <c r="AC46" s="256" t="e">
        <f t="shared" si="8"/>
        <v>#N/A</v>
      </c>
      <c r="AD46" s="117"/>
      <c r="AE46" s="258" t="e">
        <f t="shared" si="11"/>
        <v>#N/A</v>
      </c>
    </row>
    <row r="47" spans="1:33" hidden="1">
      <c r="A47" s="48" t="e">
        <f>VLOOKUP(RYTTERDATA!A44,RYTTERDATA!A44,1,FALSE)</f>
        <v>#N/A</v>
      </c>
      <c r="B47" s="115" t="e">
        <f>VLOOKUP(A47,RYTTERDATA!$A$5:$B$34,2,FALSE)</f>
        <v>#N/A</v>
      </c>
      <c r="C47" s="56"/>
      <c r="D47" s="56"/>
      <c r="E47" s="3">
        <f t="shared" si="12"/>
        <v>0</v>
      </c>
      <c r="F47" s="60" t="str">
        <f t="shared" si="13"/>
        <v>0</v>
      </c>
      <c r="G47" s="117">
        <f t="shared" si="14"/>
        <v>0</v>
      </c>
      <c r="H47" s="228" t="e">
        <f t="shared" si="9"/>
        <v>#N/A</v>
      </c>
      <c r="I47" s="294"/>
      <c r="J47" s="48" t="e">
        <f>VLOOKUP(RYTTERDATA!A44,RYTTERDATA!A44,1,FALSE)</f>
        <v>#N/A</v>
      </c>
      <c r="K47" s="115" t="e">
        <f>VLOOKUP(J47,RYTTERDATA!$A$5:$B$34,2,FALSE)</f>
        <v>#N/A</v>
      </c>
      <c r="L47" s="221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257" t="e">
        <f t="shared" si="10"/>
        <v>#N/A</v>
      </c>
      <c r="AC47" s="257" t="e">
        <f t="shared" si="8"/>
        <v>#N/A</v>
      </c>
      <c r="AD47" s="174"/>
      <c r="AE47" s="259" t="e">
        <f t="shared" si="11"/>
        <v>#N/A</v>
      </c>
    </row>
    <row r="48" spans="1:33" hidden="1">
      <c r="A48" s="48" t="e">
        <f>VLOOKUP(RYTTERDATA!A45,RYTTERDATA!A45,1,FALSE)</f>
        <v>#N/A</v>
      </c>
      <c r="B48" s="115" t="e">
        <f>VLOOKUP(A48,RYTTERDATA!$A$5:$B$34,2,FALSE)</f>
        <v>#N/A</v>
      </c>
      <c r="C48" s="56"/>
      <c r="D48" s="56"/>
      <c r="E48" s="3">
        <f t="shared" si="12"/>
        <v>0</v>
      </c>
      <c r="F48" s="60" t="str">
        <f t="shared" si="13"/>
        <v>0</v>
      </c>
      <c r="G48" s="117">
        <f t="shared" si="14"/>
        <v>0</v>
      </c>
      <c r="H48" s="228" t="e">
        <f t="shared" si="9"/>
        <v>#N/A</v>
      </c>
      <c r="I48" s="294"/>
      <c r="J48" s="48" t="e">
        <f>VLOOKUP(RYTTERDATA!A45,RYTTERDATA!A45,1,FALSE)</f>
        <v>#N/A</v>
      </c>
      <c r="K48" s="115" t="e">
        <f>VLOOKUP(J48,RYTTERDATA!$A$5:$B$34,2,FALSE)</f>
        <v>#N/A</v>
      </c>
      <c r="L48" s="251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6" t="e">
        <f t="shared" si="10"/>
        <v>#N/A</v>
      </c>
      <c r="AC48" s="256" t="e">
        <f t="shared" si="8"/>
        <v>#N/A</v>
      </c>
      <c r="AD48" s="117"/>
      <c r="AE48" s="258" t="e">
        <f t="shared" si="11"/>
        <v>#N/A</v>
      </c>
    </row>
    <row r="49" spans="1:31" hidden="1">
      <c r="A49" s="48" t="e">
        <f>VLOOKUP(RYTTERDATA!A46,RYTTERDATA!A46,1,FALSE)</f>
        <v>#N/A</v>
      </c>
      <c r="B49" s="115" t="e">
        <f>VLOOKUP(A49,RYTTERDATA!$A$5:$B$34,2,FALSE)</f>
        <v>#N/A</v>
      </c>
      <c r="C49" s="56"/>
      <c r="D49" s="56"/>
      <c r="E49" s="3">
        <f t="shared" si="12"/>
        <v>0</v>
      </c>
      <c r="F49" s="60" t="str">
        <f t="shared" si="13"/>
        <v>0</v>
      </c>
      <c r="G49" s="117">
        <f t="shared" si="14"/>
        <v>0</v>
      </c>
      <c r="H49" s="228" t="e">
        <f t="shared" si="9"/>
        <v>#N/A</v>
      </c>
      <c r="I49" s="294"/>
      <c r="J49" s="48" t="e">
        <f>VLOOKUP(RYTTERDATA!A46,RYTTERDATA!A46,1,FALSE)</f>
        <v>#N/A</v>
      </c>
      <c r="K49" s="115" t="e">
        <f>VLOOKUP(J49,RYTTERDATA!$A$5:$B$34,2,FALSE)</f>
        <v>#N/A</v>
      </c>
      <c r="L49" s="221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257" t="e">
        <f t="shared" si="10"/>
        <v>#N/A</v>
      </c>
      <c r="AC49" s="257" t="e">
        <f t="shared" si="8"/>
        <v>#N/A</v>
      </c>
      <c r="AD49" s="174"/>
      <c r="AE49" s="259" t="e">
        <f t="shared" si="11"/>
        <v>#N/A</v>
      </c>
    </row>
    <row r="50" spans="1:31" hidden="1">
      <c r="A50" s="48" t="e">
        <f>VLOOKUP(RYTTERDATA!A47,RYTTERDATA!A47,1,FALSE)</f>
        <v>#N/A</v>
      </c>
      <c r="B50" s="115" t="e">
        <f>VLOOKUP(A50,RYTTERDATA!$A$5:$B$34,2,FALSE)</f>
        <v>#N/A</v>
      </c>
      <c r="C50" s="56"/>
      <c r="D50" s="56"/>
      <c r="E50" s="3">
        <f t="shared" si="12"/>
        <v>0</v>
      </c>
      <c r="F50" s="60" t="str">
        <f t="shared" si="13"/>
        <v>0</v>
      </c>
      <c r="G50" s="117">
        <f t="shared" si="14"/>
        <v>0</v>
      </c>
      <c r="H50" s="228" t="e">
        <f t="shared" si="9"/>
        <v>#N/A</v>
      </c>
      <c r="I50" s="294"/>
      <c r="J50" s="48" t="e">
        <f>VLOOKUP(RYTTERDATA!A47,RYTTERDATA!A47,1,FALSE)</f>
        <v>#N/A</v>
      </c>
      <c r="K50" s="115" t="e">
        <f>VLOOKUP(J50,RYTTERDATA!$A$5:$B$34,2,FALSE)</f>
        <v>#N/A</v>
      </c>
      <c r="L50" s="251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6" t="e">
        <f t="shared" si="10"/>
        <v>#N/A</v>
      </c>
      <c r="AC50" s="256" t="e">
        <f t="shared" si="8"/>
        <v>#N/A</v>
      </c>
      <c r="AD50" s="117"/>
      <c r="AE50" s="258" t="e">
        <f t="shared" si="11"/>
        <v>#N/A</v>
      </c>
    </row>
    <row r="51" spans="1:31" hidden="1">
      <c r="A51" s="48" t="e">
        <f>VLOOKUP(RYTTERDATA!A48,RYTTERDATA!A48,1,FALSE)</f>
        <v>#N/A</v>
      </c>
      <c r="B51" s="115" t="e">
        <f>VLOOKUP(A51,RYTTERDATA!$A$5:$B$34,2,FALSE)</f>
        <v>#N/A</v>
      </c>
      <c r="C51" s="56"/>
      <c r="D51" s="56"/>
      <c r="E51" s="3">
        <f t="shared" si="12"/>
        <v>0</v>
      </c>
      <c r="F51" s="60" t="str">
        <f t="shared" si="13"/>
        <v>0</v>
      </c>
      <c r="G51" s="117">
        <f t="shared" si="14"/>
        <v>0</v>
      </c>
      <c r="H51" s="228" t="e">
        <f t="shared" si="9"/>
        <v>#N/A</v>
      </c>
      <c r="I51" s="294"/>
      <c r="J51" s="48" t="e">
        <f>VLOOKUP(RYTTERDATA!A48,RYTTERDATA!A48,1,FALSE)</f>
        <v>#N/A</v>
      </c>
      <c r="K51" s="115" t="e">
        <f>VLOOKUP(J51,RYTTERDATA!$A$5:$B$34,2,FALSE)</f>
        <v>#N/A</v>
      </c>
      <c r="L51" s="221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257" t="e">
        <f t="shared" si="10"/>
        <v>#N/A</v>
      </c>
      <c r="AC51" s="257" t="e">
        <f t="shared" si="8"/>
        <v>#N/A</v>
      </c>
      <c r="AD51" s="174"/>
      <c r="AE51" s="259" t="e">
        <f t="shared" si="11"/>
        <v>#N/A</v>
      </c>
    </row>
    <row r="52" spans="1:31" hidden="1">
      <c r="A52" s="48" t="e">
        <f>VLOOKUP(RYTTERDATA!A49,RYTTERDATA!A49,1,FALSE)</f>
        <v>#N/A</v>
      </c>
      <c r="B52" s="115" t="e">
        <f>VLOOKUP(A52,RYTTERDATA!$A$5:$B$34,2,FALSE)</f>
        <v>#N/A</v>
      </c>
      <c r="C52" s="56"/>
      <c r="D52" s="56"/>
      <c r="E52" s="3">
        <f t="shared" si="12"/>
        <v>0</v>
      </c>
      <c r="F52" s="60" t="str">
        <f t="shared" si="13"/>
        <v>0</v>
      </c>
      <c r="G52" s="117">
        <f t="shared" si="14"/>
        <v>0</v>
      </c>
      <c r="H52" s="228" t="e">
        <f t="shared" si="9"/>
        <v>#N/A</v>
      </c>
      <c r="I52" s="294"/>
      <c r="J52" s="48" t="e">
        <f>VLOOKUP(RYTTERDATA!A49,RYTTERDATA!A49,1,FALSE)</f>
        <v>#N/A</v>
      </c>
      <c r="K52" s="115" t="e">
        <f>VLOOKUP(J52,RYTTERDATA!$A$5:$B$34,2,FALSE)</f>
        <v>#N/A</v>
      </c>
      <c r="L52" s="251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6" t="e">
        <f t="shared" si="10"/>
        <v>#N/A</v>
      </c>
      <c r="AC52" s="256" t="e">
        <f t="shared" si="8"/>
        <v>#N/A</v>
      </c>
      <c r="AD52" s="117"/>
      <c r="AE52" s="258" t="e">
        <f t="shared" si="11"/>
        <v>#N/A</v>
      </c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3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123</v>
      </c>
      <c r="B1" s="1" t="s">
        <v>124</v>
      </c>
      <c r="C1" s="1" t="s">
        <v>125</v>
      </c>
      <c r="D1" s="1" t="s">
        <v>126</v>
      </c>
    </row>
    <row r="2" spans="1:4">
      <c r="A2" s="208">
        <v>1</v>
      </c>
      <c r="B2" s="1" t="s">
        <v>127</v>
      </c>
      <c r="C2" s="208">
        <v>0</v>
      </c>
      <c r="D2" s="1" t="s">
        <v>130</v>
      </c>
    </row>
    <row r="3" spans="1:4">
      <c r="A3" s="208">
        <v>2</v>
      </c>
      <c r="B3" s="1" t="s">
        <v>146</v>
      </c>
      <c r="C3" s="208">
        <v>0</v>
      </c>
      <c r="D3" s="1" t="s">
        <v>147</v>
      </c>
    </row>
    <row r="4" spans="1:4">
      <c r="A4" s="208">
        <v>3</v>
      </c>
      <c r="B4" s="1" t="s">
        <v>128</v>
      </c>
      <c r="C4" s="208">
        <v>0</v>
      </c>
      <c r="D4" s="1" t="s">
        <v>130</v>
      </c>
    </row>
    <row r="5" spans="1:4">
      <c r="A5" s="232">
        <v>4</v>
      </c>
      <c r="B5" s="1" t="s">
        <v>153</v>
      </c>
      <c r="C5" s="208">
        <v>15</v>
      </c>
      <c r="D5" s="1" t="s">
        <v>152</v>
      </c>
    </row>
    <row r="6" spans="1:4">
      <c r="A6" s="232">
        <v>5</v>
      </c>
      <c r="B6" s="1" t="s">
        <v>131</v>
      </c>
      <c r="C6" s="208">
        <v>0</v>
      </c>
      <c r="D6" s="1" t="s">
        <v>132</v>
      </c>
    </row>
    <row r="7" spans="1:4">
      <c r="A7" s="232">
        <v>6</v>
      </c>
      <c r="B7" s="1" t="s">
        <v>154</v>
      </c>
      <c r="C7" s="208">
        <v>15</v>
      </c>
      <c r="D7" s="1" t="s">
        <v>152</v>
      </c>
    </row>
    <row r="8" spans="1:4">
      <c r="A8" s="232">
        <v>7</v>
      </c>
      <c r="B8" s="1" t="s">
        <v>133</v>
      </c>
      <c r="C8" s="208">
        <v>0</v>
      </c>
      <c r="D8" s="1" t="s">
        <v>132</v>
      </c>
    </row>
    <row r="9" spans="1:4">
      <c r="A9" s="232">
        <v>8</v>
      </c>
      <c r="B9" s="1" t="s">
        <v>151</v>
      </c>
      <c r="C9" s="208">
        <v>15</v>
      </c>
      <c r="D9" s="1" t="s">
        <v>152</v>
      </c>
    </row>
    <row r="10" spans="1:4">
      <c r="A10" s="232">
        <v>9</v>
      </c>
      <c r="B10" s="1" t="s">
        <v>129</v>
      </c>
      <c r="C10" s="208">
        <v>0</v>
      </c>
      <c r="D10" s="1" t="s">
        <v>130</v>
      </c>
    </row>
    <row r="11" spans="1:4">
      <c r="A11" s="208">
        <v>10</v>
      </c>
      <c r="B11" s="1" t="s">
        <v>148</v>
      </c>
      <c r="C11" s="208">
        <v>0</v>
      </c>
      <c r="D11" s="1" t="s">
        <v>147</v>
      </c>
    </row>
    <row r="12" spans="1:4">
      <c r="A12" s="208">
        <v>11</v>
      </c>
      <c r="B12" s="1" t="s">
        <v>155</v>
      </c>
      <c r="C12" s="208">
        <v>15</v>
      </c>
      <c r="D12" s="1" t="s">
        <v>152</v>
      </c>
    </row>
    <row r="13" spans="1:4">
      <c r="A13" s="208">
        <v>12</v>
      </c>
      <c r="B13" s="1" t="s">
        <v>138</v>
      </c>
      <c r="C13" s="208">
        <v>15</v>
      </c>
      <c r="D13" s="1" t="s">
        <v>139</v>
      </c>
    </row>
    <row r="14" spans="1:4">
      <c r="A14" s="208">
        <v>13</v>
      </c>
      <c r="B14" s="1" t="s">
        <v>156</v>
      </c>
      <c r="C14" s="208">
        <v>15</v>
      </c>
      <c r="D14" s="1" t="s">
        <v>152</v>
      </c>
    </row>
    <row r="15" spans="1:4">
      <c r="A15" s="208">
        <v>14</v>
      </c>
      <c r="B15" s="1" t="s">
        <v>140</v>
      </c>
      <c r="C15" s="208">
        <v>15</v>
      </c>
      <c r="D15" s="1" t="s">
        <v>139</v>
      </c>
    </row>
    <row r="16" spans="1:4">
      <c r="A16" s="208">
        <v>15</v>
      </c>
      <c r="B16" s="1" t="s">
        <v>157</v>
      </c>
      <c r="C16" s="208">
        <v>15</v>
      </c>
      <c r="D16" s="1" t="s">
        <v>152</v>
      </c>
    </row>
    <row r="17" spans="1:4">
      <c r="A17" s="208">
        <v>16</v>
      </c>
      <c r="B17" s="1" t="s">
        <v>134</v>
      </c>
      <c r="C17" s="208">
        <v>0</v>
      </c>
      <c r="D17" s="1" t="s">
        <v>132</v>
      </c>
    </row>
    <row r="18" spans="1:4">
      <c r="A18" s="208">
        <v>17</v>
      </c>
      <c r="B18" s="1" t="s">
        <v>141</v>
      </c>
      <c r="C18" s="208">
        <v>15</v>
      </c>
      <c r="D18" s="1" t="s">
        <v>139</v>
      </c>
    </row>
    <row r="19" spans="1:4">
      <c r="A19" s="208">
        <v>18</v>
      </c>
      <c r="B19" s="1" t="s">
        <v>135</v>
      </c>
      <c r="C19" s="208">
        <v>0</v>
      </c>
      <c r="D19" s="1" t="s">
        <v>132</v>
      </c>
    </row>
    <row r="20" spans="1:4">
      <c r="A20" s="208">
        <v>19</v>
      </c>
      <c r="B20" s="1" t="s">
        <v>142</v>
      </c>
      <c r="C20" s="208">
        <v>15</v>
      </c>
      <c r="D20" s="1" t="s">
        <v>139</v>
      </c>
    </row>
    <row r="21" spans="1:4">
      <c r="A21" s="208">
        <v>20</v>
      </c>
      <c r="B21" s="1" t="s">
        <v>158</v>
      </c>
      <c r="C21" s="208">
        <v>15</v>
      </c>
      <c r="D21" s="1" t="s">
        <v>152</v>
      </c>
    </row>
    <row r="22" spans="1:4">
      <c r="A22" s="208">
        <v>21</v>
      </c>
      <c r="B22" s="1" t="s">
        <v>159</v>
      </c>
      <c r="C22" s="208">
        <v>15</v>
      </c>
      <c r="D22" s="1" t="s">
        <v>152</v>
      </c>
    </row>
    <row r="23" spans="1:4">
      <c r="A23" s="208">
        <v>22</v>
      </c>
      <c r="B23" s="1" t="s">
        <v>143</v>
      </c>
      <c r="C23" s="208">
        <v>15</v>
      </c>
      <c r="D23" s="1" t="s">
        <v>139</v>
      </c>
    </row>
    <row r="24" spans="1:4">
      <c r="A24" s="208">
        <v>23</v>
      </c>
      <c r="B24" s="1" t="s">
        <v>45</v>
      </c>
      <c r="C24" s="208">
        <v>15</v>
      </c>
      <c r="D24" s="1" t="s">
        <v>152</v>
      </c>
    </row>
    <row r="25" spans="1:4">
      <c r="A25" s="208">
        <v>24</v>
      </c>
      <c r="B25" s="1" t="s">
        <v>136</v>
      </c>
      <c r="C25" s="208">
        <v>0</v>
      </c>
      <c r="D25" s="1" t="s">
        <v>132</v>
      </c>
    </row>
    <row r="26" spans="1:4">
      <c r="A26" s="208">
        <v>25</v>
      </c>
      <c r="B26" s="1" t="s">
        <v>160</v>
      </c>
      <c r="C26" s="208">
        <v>15</v>
      </c>
      <c r="D26" s="1" t="s">
        <v>152</v>
      </c>
    </row>
    <row r="27" spans="1:4">
      <c r="A27" s="208">
        <v>26</v>
      </c>
      <c r="B27" s="1" t="s">
        <v>144</v>
      </c>
      <c r="C27" s="208">
        <v>15</v>
      </c>
      <c r="D27" s="1" t="s">
        <v>139</v>
      </c>
    </row>
    <row r="28" spans="1:4">
      <c r="A28" s="208">
        <v>27</v>
      </c>
      <c r="B28" s="1" t="s">
        <v>161</v>
      </c>
      <c r="C28" s="208">
        <v>15</v>
      </c>
      <c r="D28" s="1" t="s">
        <v>152</v>
      </c>
    </row>
    <row r="29" spans="1:4">
      <c r="A29" s="208">
        <v>28</v>
      </c>
      <c r="B29" s="1" t="s">
        <v>149</v>
      </c>
      <c r="C29" s="208">
        <v>0</v>
      </c>
      <c r="D29" s="1" t="s">
        <v>147</v>
      </c>
    </row>
    <row r="30" spans="1:4">
      <c r="A30" s="208">
        <v>29</v>
      </c>
      <c r="B30" s="1" t="s">
        <v>162</v>
      </c>
      <c r="C30" s="208">
        <v>15</v>
      </c>
      <c r="D30" s="1" t="s">
        <v>152</v>
      </c>
    </row>
    <row r="31" spans="1:4">
      <c r="A31" s="208">
        <v>30</v>
      </c>
      <c r="B31" s="1" t="s">
        <v>150</v>
      </c>
      <c r="C31" s="208">
        <v>0</v>
      </c>
      <c r="D31" s="1" t="s">
        <v>147</v>
      </c>
    </row>
    <row r="32" spans="1:4">
      <c r="A32" s="208">
        <v>31</v>
      </c>
      <c r="B32" s="1" t="s">
        <v>46</v>
      </c>
      <c r="C32" s="208">
        <v>15</v>
      </c>
      <c r="D32" s="1" t="s">
        <v>139</v>
      </c>
    </row>
    <row r="33" spans="1:4">
      <c r="A33" s="208">
        <v>32</v>
      </c>
      <c r="B33" s="1" t="s">
        <v>145</v>
      </c>
      <c r="C33" s="208">
        <v>15</v>
      </c>
      <c r="D33" s="1" t="s">
        <v>139</v>
      </c>
    </row>
    <row r="34" spans="1:4">
      <c r="A34" s="208">
        <v>33</v>
      </c>
      <c r="B34" s="1" t="s">
        <v>47</v>
      </c>
      <c r="C34" s="208">
        <v>0</v>
      </c>
      <c r="D34" s="1" t="s">
        <v>130</v>
      </c>
    </row>
    <row r="35" spans="1:4">
      <c r="A35" s="208">
        <v>34</v>
      </c>
      <c r="B35" s="1" t="s">
        <v>137</v>
      </c>
      <c r="C35" s="208">
        <v>0</v>
      </c>
      <c r="D35" s="1" t="s">
        <v>132</v>
      </c>
    </row>
    <row r="36" spans="1:4">
      <c r="A36" s="208">
        <v>35</v>
      </c>
      <c r="B36" s="1" t="s">
        <v>163</v>
      </c>
      <c r="C36" s="208">
        <v>15</v>
      </c>
      <c r="D36" s="1" t="s">
        <v>152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4" width="11.5703125" style="8" customWidth="1"/>
    <col min="5" max="5" width="11" style="8" customWidth="1"/>
    <col min="6" max="6" width="9.5703125" style="83" customWidth="1"/>
    <col min="7" max="7" width="9" style="8" customWidth="1"/>
    <col min="8" max="8" width="11.42578125" style="8" customWidth="1"/>
    <col min="9" max="9" width="12.28515625" style="8" bestFit="1" customWidth="1"/>
    <col min="10" max="10" width="7.140625" style="8" customWidth="1"/>
    <col min="11" max="11" width="5.28515625" style="8" customWidth="1"/>
    <col min="12" max="12" width="9.140625" style="8"/>
    <col min="13" max="13" width="14.85546875" style="8" bestFit="1" customWidth="1"/>
    <col min="14" max="18" width="9.140625" style="8"/>
    <col min="19" max="19" width="13.42578125" style="8" customWidth="1"/>
    <col min="20" max="16384" width="9.140625" style="8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65</v>
      </c>
      <c r="C2" s="324"/>
      <c r="D2" s="324"/>
      <c r="E2" s="72"/>
      <c r="F2" s="72"/>
      <c r="G2" s="73"/>
      <c r="H2" s="73"/>
      <c r="I2" s="73"/>
      <c r="J2" s="7"/>
      <c r="L2" s="11"/>
      <c r="M2" s="11"/>
      <c r="N2" s="11"/>
      <c r="O2" s="11"/>
      <c r="P2" s="11"/>
      <c r="Q2" s="11"/>
      <c r="R2" s="11"/>
      <c r="S2" s="11"/>
    </row>
    <row r="3" spans="1:20">
      <c r="A3" s="71"/>
      <c r="B3" s="73"/>
      <c r="C3" s="73"/>
      <c r="D3" s="73"/>
      <c r="E3" s="73"/>
      <c r="F3" s="84"/>
      <c r="G3" s="73"/>
      <c r="H3" s="73"/>
      <c r="I3" s="73"/>
      <c r="L3" s="11"/>
      <c r="M3" s="11"/>
      <c r="N3" s="11"/>
      <c r="O3" s="11"/>
      <c r="P3" s="11"/>
      <c r="Q3" s="11"/>
      <c r="R3" s="11"/>
      <c r="S3" s="11"/>
    </row>
    <row r="4" spans="1:20" ht="30">
      <c r="A4" s="74" t="s">
        <v>12</v>
      </c>
      <c r="B4" s="74" t="s">
        <v>13</v>
      </c>
      <c r="C4" s="125" t="s">
        <v>58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1"/>
      <c r="N4" s="11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30</v>
      </c>
      <c r="B5" s="129" t="str">
        <f>RYTTERDATA!B5</f>
        <v>Emma Lassen</v>
      </c>
      <c r="C5" s="127" t="s">
        <v>59</v>
      </c>
      <c r="D5" s="131"/>
      <c r="E5" s="123" t="b">
        <f>IF(C5="G",VLOOKUP(D5,'Matrix 75 m'!$D$4:$E$7837,2,FALSE),IF(C5="T",VLOOKUP(D5,'Matrix 75 m'!$G$4:$H$7837,2,FALSE)))</f>
        <v>0</v>
      </c>
      <c r="F5" s="82" t="s">
        <v>59</v>
      </c>
      <c r="G5" s="76"/>
      <c r="H5" s="124" t="b">
        <f>IF(F5="S",VLOOKUP(G5,'Matrix 75 m'!$A$4:$B$7837,2,FALSE))</f>
        <v>0</v>
      </c>
      <c r="I5" s="77"/>
      <c r="J5" s="78">
        <f t="shared" ref="J5:J10" si="0"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24</v>
      </c>
      <c r="B6" s="129" t="str">
        <f>RYTTERDATA!B6</f>
        <v>Zeziliea Larsen</v>
      </c>
      <c r="C6" s="82" t="s">
        <v>59</v>
      </c>
      <c r="D6" s="79"/>
      <c r="E6" s="123" t="b">
        <f>IF(C6="G",VLOOKUP(D6,'Matrix 75 m'!$D$4:$E$7837,2,FALSE),IF(C6="T",VLOOKUP(D6,'Matrix 75 m'!$G$4:$H$7837,2,FALSE)))</f>
        <v>0</v>
      </c>
      <c r="F6" s="82" t="s">
        <v>59</v>
      </c>
      <c r="G6" s="81"/>
      <c r="H6" s="124" t="b">
        <f>IF(F6="S",VLOOKUP(G6,'Matrix 75 m'!$A$4:$B$7837,2,FALSE))</f>
        <v>0</v>
      </c>
      <c r="I6" s="77"/>
      <c r="J6" s="78">
        <f t="shared" si="0"/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7</v>
      </c>
      <c r="B7" s="129" t="str">
        <f>RYTTERDATA!B7</f>
        <v>Emilie Nielsen</v>
      </c>
      <c r="C7" s="82" t="s">
        <v>59</v>
      </c>
      <c r="D7" s="79"/>
      <c r="E7" s="123" t="b">
        <f>IF(C7="G",VLOOKUP(D7,'Matrix 75 m'!$D$4:$E$7837,2,FALSE),IF(C7="T",VLOOKUP(D7,'Matrix 75 m'!$G$4:$H$7837,2,FALSE)))</f>
        <v>0</v>
      </c>
      <c r="F7" s="82" t="s">
        <v>59</v>
      </c>
      <c r="G7" s="81"/>
      <c r="H7" s="124" t="b">
        <f>IF(F7="S",VLOOKUP(G7,'Matrix 75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20</v>
      </c>
      <c r="B8" s="129" t="str">
        <f>RYTTERDATA!B8</f>
        <v>Anton Ploug Rogren</v>
      </c>
      <c r="C8" s="82" t="s">
        <v>59</v>
      </c>
      <c r="D8" s="79"/>
      <c r="E8" s="123" t="b">
        <f>IF(C8="G",VLOOKUP(D8,'Matrix 75 m'!$D$4:$E$7837,2,FALSE),IF(C8="T",VLOOKUP(D8,'Matrix 75 m'!$G$4:$H$7837,2,FALSE)))</f>
        <v>0</v>
      </c>
      <c r="F8" s="82" t="s">
        <v>59</v>
      </c>
      <c r="G8" s="81"/>
      <c r="H8" s="124" t="b">
        <f>IF(F8="S",VLOOKUP(G8,'Matrix 75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31</v>
      </c>
      <c r="B9" s="129" t="str">
        <f>RYTTERDATA!B9</f>
        <v>Anne Lise Hansen</v>
      </c>
      <c r="C9" s="82" t="s">
        <v>59</v>
      </c>
      <c r="D9" s="81"/>
      <c r="E9" s="123" t="b">
        <f>IF(C9="G",VLOOKUP(D9,'Matrix 75 m'!$D$4:$E$7837,2,FALSE),IF(C9="T",VLOOKUP(D9,'Matrix 75 m'!$G$4:$H$7837,2,FALSE)))</f>
        <v>0</v>
      </c>
      <c r="F9" s="82" t="s">
        <v>59</v>
      </c>
      <c r="G9" s="81"/>
      <c r="H9" s="124" t="b">
        <f>IF(F9="S",VLOOKUP(G9,'Matrix 75 m'!$A$4:$B$7837,2,FALSE))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32</v>
      </c>
      <c r="B10" s="129" t="str">
        <f>RYTTERDATA!B10</f>
        <v>Maibritt Andersen</v>
      </c>
      <c r="C10" s="82" t="s">
        <v>59</v>
      </c>
      <c r="D10" s="81"/>
      <c r="E10" s="123" t="b">
        <f>IF(C10="G",VLOOKUP(D10,'Matrix 75 m'!$D$4:$E$7837,2,FALSE),IF(C10="T",VLOOKUP(D10,'Matrix 75 m'!$G$4:$H$7837,2,FALSE)))</f>
        <v>0</v>
      </c>
      <c r="F10" s="82" t="s">
        <v>59</v>
      </c>
      <c r="G10" s="81"/>
      <c r="H10" s="124" t="b">
        <f>IF(F10="S",VLOOKUP(G10,'Matrix 75 m'!$A$4:$B$7837,2,FALSE))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25</v>
      </c>
      <c r="B11" s="129" t="str">
        <f>RYTTERDATA!B11</f>
        <v>Julie Andrea Cheung</v>
      </c>
      <c r="C11" s="82" t="s">
        <v>59</v>
      </c>
      <c r="D11" s="81"/>
      <c r="E11" s="123" t="b">
        <f>IF(C11="G",VLOOKUP(D11,'Matrix 75 m'!$D$4:$E$7837,2,FALSE),IF(C11="T",VLOOKUP(D11,'Matrix 75 m'!$G$4:$H$7837,2,FALSE)))</f>
        <v>0</v>
      </c>
      <c r="F11" s="82" t="s">
        <v>59</v>
      </c>
      <c r="G11" s="81"/>
      <c r="H11" s="124" t="b">
        <f>IF(F11="S",VLOOKUP(G11,'Matrix 75 m'!$A$4:$B$7837,2,FALSE))</f>
        <v>0</v>
      </c>
      <c r="I11" s="77"/>
      <c r="J11" s="78">
        <f t="shared" ref="J11:J34" si="1">IF(B11&lt;&gt;0,(E11+H11-I11),"")</f>
        <v>0</v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8</v>
      </c>
      <c r="B12" s="129" t="str">
        <f>RYTTERDATA!B12</f>
        <v>Anja Sigvard Nielsen</v>
      </c>
      <c r="C12" s="82" t="s">
        <v>59</v>
      </c>
      <c r="D12" s="81"/>
      <c r="E12" s="123" t="b">
        <f>IF(C12="G",VLOOKUP(D12,'Matrix 75 m'!$D$4:$E$7837,2,FALSE),IF(C12="T",VLOOKUP(D12,'Matrix 75 m'!$G$4:$H$7837,2,FALSE)))</f>
        <v>0</v>
      </c>
      <c r="F12" s="82" t="s">
        <v>59</v>
      </c>
      <c r="G12" s="81"/>
      <c r="H12" s="124" t="b">
        <f>IF(F12="S",VLOOKUP(G12,'Matrix 75 m'!$A$4:$B$7837,2,FALSE))</f>
        <v>0</v>
      </c>
      <c r="I12" s="77"/>
      <c r="J12" s="78">
        <f t="shared" si="1"/>
        <v>0</v>
      </c>
      <c r="K12" s="6"/>
      <c r="L12" s="17"/>
      <c r="M12" s="11"/>
      <c r="N12" s="11"/>
      <c r="O12" s="11"/>
      <c r="P12" s="11"/>
      <c r="Q12" s="11"/>
      <c r="R12" s="11"/>
      <c r="S12" s="11"/>
      <c r="T12" s="11"/>
    </row>
    <row r="13" spans="1:20" ht="15" customHeight="1">
      <c r="A13" s="75">
        <f>VLOOKUP(RYTTERDATA!A13,RYTTERDATA!A13,1,FALSE)</f>
        <v>26</v>
      </c>
      <c r="B13" s="129" t="str">
        <f>RYTTERDATA!B13</f>
        <v>Kirstine Haugaard</v>
      </c>
      <c r="C13" s="82" t="s">
        <v>59</v>
      </c>
      <c r="D13" s="81"/>
      <c r="E13" s="123" t="b">
        <f>IF(C13="G",VLOOKUP(D13,'Matrix 75 m'!$D$4:$E$7837,2,FALSE),IF(C13="T",VLOOKUP(D13,'Matrix 75 m'!$G$4:$H$7837,2,FALSE)))</f>
        <v>0</v>
      </c>
      <c r="F13" s="82" t="s">
        <v>59</v>
      </c>
      <c r="G13" s="81"/>
      <c r="H13" s="124" t="b">
        <f>IF(F13="S",VLOOKUP(G13,'Matrix 75 m'!$A$4:$B$7837,2,FALSE))</f>
        <v>0</v>
      </c>
      <c r="I13" s="77"/>
      <c r="J13" s="78">
        <f t="shared" si="1"/>
        <v>0</v>
      </c>
      <c r="K13" s="6"/>
      <c r="L13" s="17"/>
      <c r="M13" s="11"/>
      <c r="N13" s="11"/>
      <c r="O13" s="11"/>
      <c r="P13" s="11"/>
      <c r="Q13" s="11"/>
      <c r="R13" s="11"/>
      <c r="S13" s="11"/>
      <c r="T13" s="11"/>
    </row>
    <row r="14" spans="1:20" ht="15" customHeight="1">
      <c r="A14" s="75">
        <f>VLOOKUP(RYTTERDATA!A14,RYTTERDATA!A14,1,FALSE)</f>
        <v>27</v>
      </c>
      <c r="B14" s="129" t="str">
        <f>RYTTERDATA!B14</f>
        <v>Pernille Skov Sørensen</v>
      </c>
      <c r="C14" s="82" t="s">
        <v>59</v>
      </c>
      <c r="D14" s="81"/>
      <c r="E14" s="123" t="b">
        <f>IF(C14="G",VLOOKUP(D14,'Matrix 75 m'!$D$4:$E$7837,2,FALSE),IF(C14="T",VLOOKUP(D14,'Matrix 75 m'!$G$4:$H$7837,2,FALSE)))</f>
        <v>0</v>
      </c>
      <c r="F14" s="82" t="s">
        <v>59</v>
      </c>
      <c r="G14" s="81"/>
      <c r="H14" s="124" t="b">
        <f>IF(F14="S",VLOOKUP(G14,'Matrix 75 m'!$A$4:$B$7837,2,FALSE))</f>
        <v>0</v>
      </c>
      <c r="I14" s="77"/>
      <c r="J14" s="78">
        <f t="shared" si="1"/>
        <v>0</v>
      </c>
      <c r="K14" s="6"/>
      <c r="L14" s="17"/>
      <c r="M14" s="11"/>
      <c r="N14" s="11"/>
      <c r="O14" s="11"/>
      <c r="P14" s="11"/>
      <c r="Q14" s="11"/>
      <c r="R14" s="11"/>
      <c r="S14" s="11"/>
      <c r="T14" s="11"/>
    </row>
    <row r="15" spans="1:20" ht="15" customHeight="1">
      <c r="A15" s="75">
        <f>VLOOKUP(RYTTERDATA!A15,RYTTERDATA!A15,1,FALSE)</f>
        <v>28</v>
      </c>
      <c r="B15" s="129" t="str">
        <f>RYTTERDATA!B15</f>
        <v>Aliena Marie Damgaard Svendsen</v>
      </c>
      <c r="C15" s="82" t="s">
        <v>59</v>
      </c>
      <c r="D15" s="81"/>
      <c r="E15" s="123" t="b">
        <f>IF(C15="G",VLOOKUP(D15,'Matrix 75 m'!$D$4:$E$7837,2,FALSE),IF(C15="T",VLOOKUP(D15,'Matrix 75 m'!$G$4:$H$7837,2,FALSE)))</f>
        <v>0</v>
      </c>
      <c r="F15" s="82" t="s">
        <v>59</v>
      </c>
      <c r="G15" s="81"/>
      <c r="H15" s="124" t="b">
        <f>IF(F15="S",VLOOKUP(G15,'Matrix 75 m'!$A$4:$B$7837,2,FALSE))</f>
        <v>0</v>
      </c>
      <c r="I15" s="77"/>
      <c r="J15" s="78">
        <f t="shared" si="1"/>
        <v>0</v>
      </c>
      <c r="K15" s="6"/>
      <c r="L15" s="17"/>
      <c r="M15" s="5"/>
    </row>
    <row r="16" spans="1:20" ht="15" customHeight="1">
      <c r="A16" s="75">
        <f>VLOOKUP(RYTTERDATA!A16,RYTTERDATA!A16,1,FALSE)</f>
        <v>33</v>
      </c>
      <c r="B16" s="129" t="str">
        <f>RYTTERDATA!B16</f>
        <v>Ida Povlsen</v>
      </c>
      <c r="C16" s="82" t="s">
        <v>59</v>
      </c>
      <c r="D16" s="81"/>
      <c r="E16" s="123" t="b">
        <f>IF(C16="G",VLOOKUP(D16,'Matrix 75 m'!$D$4:$E$7837,2,FALSE),IF(C16="T",VLOOKUP(D16,'Matrix 75 m'!$G$4:$H$7837,2,FALSE)))</f>
        <v>0</v>
      </c>
      <c r="F16" s="82" t="s">
        <v>59</v>
      </c>
      <c r="G16" s="81"/>
      <c r="H16" s="124" t="b">
        <f>IF(F16="S",VLOOKUP(G16,'Matrix 75 m'!$A$4:$B$7837,2,FALSE))</f>
        <v>0</v>
      </c>
      <c r="I16" s="77"/>
      <c r="J16" s="78">
        <f t="shared" si="1"/>
        <v>0</v>
      </c>
      <c r="K16" s="6"/>
      <c r="L16" s="17"/>
      <c r="M16" s="5"/>
    </row>
    <row r="17" spans="1:13" ht="15" customHeight="1">
      <c r="A17" s="75">
        <f>VLOOKUP(RYTTERDATA!A17,RYTTERDATA!A17,1,FALSE)</f>
        <v>34</v>
      </c>
      <c r="B17" s="129" t="str">
        <f>RYTTERDATA!B17</f>
        <v>Annika Jensen</v>
      </c>
      <c r="C17" s="82" t="s">
        <v>59</v>
      </c>
      <c r="D17" s="81"/>
      <c r="E17" s="123" t="b">
        <f>IF(C17="G",VLOOKUP(D17,'Matrix 75 m'!$D$4:$E$7837,2,FALSE),IF(C17="T",VLOOKUP(D17,'Matrix 75 m'!$G$4:$H$7837,2,FALSE)))</f>
        <v>0</v>
      </c>
      <c r="F17" s="82" t="s">
        <v>59</v>
      </c>
      <c r="G17" s="81"/>
      <c r="H17" s="124" t="b">
        <f>IF(F17="S",VLOOKUP(G17,'Matrix 75 m'!$A$4:$B$7837,2,FALSE))</f>
        <v>0</v>
      </c>
      <c r="I17" s="77"/>
      <c r="J17" s="78">
        <f t="shared" si="1"/>
        <v>0</v>
      </c>
      <c r="K17" s="6"/>
      <c r="L17" s="17"/>
      <c r="M17" s="5"/>
    </row>
    <row r="18" spans="1:13" ht="15" customHeight="1">
      <c r="A18" s="75">
        <f>VLOOKUP(RYTTERDATA!A18,RYTTERDATA!A18,1,FALSE)</f>
        <v>35</v>
      </c>
      <c r="B18" s="129" t="str">
        <f>RYTTERDATA!B18</f>
        <v>Cecilie Jensen</v>
      </c>
      <c r="C18" s="82" t="s">
        <v>59</v>
      </c>
      <c r="D18" s="81"/>
      <c r="E18" s="123" t="b">
        <f>IF(C18="G",VLOOKUP(D18,'Matrix 75 m'!$D$4:$E$7837,2,FALSE),IF(C18="T",VLOOKUP(D18,'Matrix 75 m'!$G$4:$H$7837,2,FALSE)))</f>
        <v>0</v>
      </c>
      <c r="F18" s="82" t="s">
        <v>59</v>
      </c>
      <c r="G18" s="81"/>
      <c r="H18" s="124" t="b">
        <f>IF(F18="S",VLOOKUP(G18,'Matrix 75 m'!$A$4:$B$7837,2,FALSE))</f>
        <v>0</v>
      </c>
      <c r="I18" s="77"/>
      <c r="J18" s="78">
        <f t="shared" si="1"/>
        <v>0</v>
      </c>
      <c r="K18" s="6"/>
      <c r="L18" s="17"/>
      <c r="M18" s="5"/>
    </row>
    <row r="19" spans="1:13" ht="15" customHeight="1">
      <c r="A19" s="75">
        <f>VLOOKUP(RYTTERDATA!A19,RYTTERDATA!A19,1,FALSE)</f>
        <v>36</v>
      </c>
      <c r="B19" s="129" t="str">
        <f>RYTTERDATA!B19</f>
        <v>Emilie Steinmejer</v>
      </c>
      <c r="C19" s="82" t="s">
        <v>59</v>
      </c>
      <c r="D19" s="80"/>
      <c r="E19" s="123" t="b">
        <f>IF(C19="G",VLOOKUP(D19,'Matrix 75 m'!$D$4:$E$7837,2,FALSE),IF(C19="T",VLOOKUP(D19,'Matrix 75 m'!$G$4:$H$7837,2,FALSE)))</f>
        <v>0</v>
      </c>
      <c r="F19" s="82" t="s">
        <v>59</v>
      </c>
      <c r="G19" s="80"/>
      <c r="H19" s="124" t="b">
        <f>IF(F19="S",VLOOKUP(G19,'Matrix 75 m'!$A$4:$B$7837,2,FALSE))</f>
        <v>0</v>
      </c>
      <c r="I19" s="77"/>
      <c r="J19" s="78">
        <f t="shared" si="1"/>
        <v>0</v>
      </c>
      <c r="K19" s="6"/>
      <c r="L19" s="4"/>
    </row>
    <row r="20" spans="1:13" ht="15" customHeight="1">
      <c r="A20" s="75">
        <f>VLOOKUP(RYTTERDATA!A20,RYTTERDATA!A20,1,FALSE)</f>
        <v>65</v>
      </c>
      <c r="B20" s="129" t="str">
        <f>RYTTERDATA!B20</f>
        <v>Alexia Almskou</v>
      </c>
      <c r="C20" s="82" t="s">
        <v>59</v>
      </c>
      <c r="D20" s="81"/>
      <c r="E20" s="123" t="b">
        <f>IF(C20="G",VLOOKUP(D20,'Matrix 75 m'!$D$4:$E$7837,2,FALSE),IF(C20="T",VLOOKUP(D20,'Matrix 75 m'!$G$4:$H$7837,2,FALSE)))</f>
        <v>0</v>
      </c>
      <c r="F20" s="82" t="s">
        <v>59</v>
      </c>
      <c r="G20" s="80"/>
      <c r="H20" s="124" t="b">
        <f>IF(F20="S",VLOOKUP(G20,'Matrix 75 m'!$A$4:$B$7837,2,FALSE))</f>
        <v>0</v>
      </c>
      <c r="I20" s="77"/>
      <c r="J20" s="78">
        <f t="shared" si="1"/>
        <v>0</v>
      </c>
      <c r="K20" s="6"/>
      <c r="L20" s="4"/>
    </row>
    <row r="21" spans="1:13" ht="15" customHeight="1">
      <c r="A21" s="75">
        <f>VLOOKUP(RYTTERDATA!A21,RYTTERDATA!A21,1,FALSE)</f>
        <v>51</v>
      </c>
      <c r="B21" s="129" t="str">
        <f>RYTTERDATA!B21</f>
        <v>Elisabeth Sørensen</v>
      </c>
      <c r="C21" s="82" t="s">
        <v>59</v>
      </c>
      <c r="D21" s="81"/>
      <c r="E21" s="123" t="b">
        <f>IF(C21="G",VLOOKUP(D21,'Matrix 75 m'!$D$4:$E$7837,2,FALSE),IF(C21="T",VLOOKUP(D21,'Matrix 75 m'!$G$4:$H$7837,2,FALSE)))</f>
        <v>0</v>
      </c>
      <c r="F21" s="82" t="s">
        <v>59</v>
      </c>
      <c r="G21" s="81"/>
      <c r="H21" s="124" t="b">
        <f>IF(F21="S",VLOOKUP(G21,'Matrix 75 m'!$A$4:$B$7837,2,FALSE))</f>
        <v>0</v>
      </c>
      <c r="I21" s="77"/>
      <c r="J21" s="78">
        <f t="shared" si="1"/>
        <v>0</v>
      </c>
    </row>
    <row r="22" spans="1:13" ht="15" customHeight="1">
      <c r="A22" s="75">
        <f>VLOOKUP(RYTTERDATA!A22,RYTTERDATA!A22,1,FALSE)</f>
        <v>37</v>
      </c>
      <c r="B22" s="129" t="str">
        <f>RYTTERDATA!B22</f>
        <v>Jenny Hedegaard</v>
      </c>
      <c r="C22" s="82" t="s">
        <v>59</v>
      </c>
      <c r="D22" s="82"/>
      <c r="E22" s="123" t="b">
        <f>IF(C22="G",VLOOKUP(D22,'Matrix 75 m'!$D$4:$E$7837,2,FALSE),IF(C22="T",VLOOKUP(D22,'Matrix 75 m'!$G$4:$H$7837,2,FALSE)))</f>
        <v>0</v>
      </c>
      <c r="F22" s="82" t="s">
        <v>59</v>
      </c>
      <c r="G22" s="82"/>
      <c r="H22" s="124" t="b">
        <f>IF(F22="S",VLOOKUP(G22,'Matrix 75 m'!$A$4:$B$7837,2,FALSE))</f>
        <v>0</v>
      </c>
      <c r="I22" s="82"/>
      <c r="J22" s="78">
        <f t="shared" si="1"/>
        <v>0</v>
      </c>
    </row>
    <row r="23" spans="1:13" ht="15" customHeight="1">
      <c r="A23" s="75">
        <f>VLOOKUP(RYTTERDATA!A23,RYTTERDATA!A23,1,FALSE)</f>
        <v>39</v>
      </c>
      <c r="B23" s="129" t="str">
        <f>RYTTERDATA!B23</f>
        <v>Christina Ebbe</v>
      </c>
      <c r="C23" s="82" t="s">
        <v>59</v>
      </c>
      <c r="D23" s="207"/>
      <c r="E23" s="123" t="b">
        <f>IF(C23="G",VLOOKUP(D23,'Matrix 75 m'!$D$4:$E$7837,2,FALSE),IF(C23="T",VLOOKUP(D23,'Matrix 75 m'!$G$4:$H$7837,2,FALSE)))</f>
        <v>0</v>
      </c>
      <c r="F23" s="82" t="s">
        <v>59</v>
      </c>
      <c r="G23" s="82"/>
      <c r="H23" s="124" t="b">
        <f>IF(F23="S",VLOOKUP(G23,'Matrix 75 m'!$A$4:$B$7837,2,FALSE))</f>
        <v>0</v>
      </c>
      <c r="I23" s="82"/>
      <c r="J23" s="78">
        <f t="shared" si="1"/>
        <v>0</v>
      </c>
    </row>
    <row r="24" spans="1:13" ht="15" customHeight="1">
      <c r="A24" s="75">
        <f>VLOOKUP(RYTTERDATA!A24,RYTTERDATA!A24,1,FALSE)</f>
        <v>40</v>
      </c>
      <c r="B24" s="129" t="str">
        <f>RYTTERDATA!B24</f>
        <v>Heidi Hedegård</v>
      </c>
      <c r="C24" s="82" t="s">
        <v>59</v>
      </c>
      <c r="D24" s="82"/>
      <c r="E24" s="123" t="b">
        <f>IF(C24="G",VLOOKUP(D24,'Matrix 75 m'!$D$4:$E$7837,2,FALSE),IF(C24="T",VLOOKUP(D24,'Matrix 75 m'!$G$4:$H$7837,2,FALSE)))</f>
        <v>0</v>
      </c>
      <c r="F24" s="82" t="s">
        <v>59</v>
      </c>
      <c r="G24" s="82"/>
      <c r="H24" s="124" t="b">
        <f>IF(F24="S",VLOOKUP(G24,'Matrix 75 m'!$A$4:$B$7837,2,FALSE))</f>
        <v>0</v>
      </c>
      <c r="I24" s="82"/>
      <c r="J24" s="78">
        <f t="shared" si="1"/>
        <v>0</v>
      </c>
    </row>
    <row r="25" spans="1:13" ht="15" customHeight="1">
      <c r="A25" s="75">
        <f>VLOOKUP(RYTTERDATA!A25,RYTTERDATA!A25,1,FALSE)</f>
        <v>41</v>
      </c>
      <c r="B25" s="129" t="str">
        <f>RYTTERDATA!B25</f>
        <v>Sarah Skjødt</v>
      </c>
      <c r="C25" s="82" t="s">
        <v>59</v>
      </c>
      <c r="D25" s="82"/>
      <c r="E25" s="123" t="b">
        <f>IF(C25="G",VLOOKUP(D25,'Matrix 75 m'!$D$4:$E$7837,2,FALSE),IF(C25="T",VLOOKUP(D25,'Matrix 75 m'!$G$4:$H$7837,2,FALSE)))</f>
        <v>0</v>
      </c>
      <c r="F25" s="82" t="s">
        <v>59</v>
      </c>
      <c r="G25" s="82"/>
      <c r="H25" s="124" t="b">
        <f>IF(F25="S",VLOOKUP(G25,'Matrix 75 m'!$A$4:$B$7837,2,FALSE))</f>
        <v>0</v>
      </c>
      <c r="I25" s="82"/>
      <c r="J25" s="78">
        <f t="shared" si="1"/>
        <v>0</v>
      </c>
    </row>
    <row r="26" spans="1:13" ht="15" customHeight="1">
      <c r="A26" s="75">
        <f>VLOOKUP(RYTTERDATA!A26,RYTTERDATA!A26,1,FALSE)</f>
        <v>42</v>
      </c>
      <c r="B26" s="129" t="str">
        <f>RYTTERDATA!B26</f>
        <v>Benjamin Antomisen</v>
      </c>
      <c r="C26" s="82" t="s">
        <v>59</v>
      </c>
      <c r="D26" s="82"/>
      <c r="E26" s="123" t="b">
        <f>IF(C26="G",VLOOKUP(D26,'Matrix 75 m'!$D$4:$E$7837,2,FALSE),IF(C26="T",VLOOKUP(D26,'Matrix 75 m'!$G$4:$H$7837,2,FALSE)))</f>
        <v>0</v>
      </c>
      <c r="F26" s="82" t="s">
        <v>59</v>
      </c>
      <c r="G26" s="82"/>
      <c r="H26" s="124" t="b">
        <f>IF(F26="S",VLOOKUP(G26,'Matrix 75 m'!$A$4:$B$7837,2,FALSE))</f>
        <v>0</v>
      </c>
      <c r="I26" s="82"/>
      <c r="J26" s="78">
        <f t="shared" si="1"/>
        <v>0</v>
      </c>
    </row>
    <row r="27" spans="1:13" ht="15" customHeight="1">
      <c r="A27" s="75">
        <f>VLOOKUP(RYTTERDATA!A27,RYTTERDATA!A27,1,FALSE)</f>
        <v>47</v>
      </c>
      <c r="B27" s="129" t="str">
        <f>RYTTERDATA!B27</f>
        <v>Emma Lassen</v>
      </c>
      <c r="C27" s="82" t="s">
        <v>59</v>
      </c>
      <c r="D27" s="82"/>
      <c r="E27" s="123" t="b">
        <f>IF(C27="G",VLOOKUP(D27,'Matrix 75 m'!$D$4:$E$7837,2,FALSE),IF(C27="T",VLOOKUP(D27,'Matrix 75 m'!$G$4:$H$7837,2,FALSE)))</f>
        <v>0</v>
      </c>
      <c r="F27" s="82" t="s">
        <v>59</v>
      </c>
      <c r="G27" s="82"/>
      <c r="H27" s="124" t="b">
        <f>IF(F27="S",VLOOKUP(G27,'Matrix 75 m'!$A$4:$B$7837,2,FALSE))</f>
        <v>0</v>
      </c>
      <c r="I27" s="82"/>
      <c r="J27" s="78">
        <f t="shared" si="1"/>
        <v>0</v>
      </c>
    </row>
    <row r="28" spans="1:13" ht="15" customHeight="1">
      <c r="A28" s="75">
        <f>VLOOKUP(RYTTERDATA!A28,RYTTERDATA!A28,1,FALSE)</f>
        <v>43</v>
      </c>
      <c r="B28" s="129" t="str">
        <f>RYTTERDATA!B28</f>
        <v>Naja Andersen</v>
      </c>
      <c r="C28" s="82" t="s">
        <v>59</v>
      </c>
      <c r="D28" s="82"/>
      <c r="E28" s="123" t="b">
        <f>IF(C28="G",VLOOKUP(D28,'Matrix 75 m'!$D$4:$E$7837,2,FALSE),IF(C28="T",VLOOKUP(D28,'Matrix 75 m'!$G$4:$H$7837,2,FALSE)))</f>
        <v>0</v>
      </c>
      <c r="F28" s="82" t="s">
        <v>59</v>
      </c>
      <c r="G28" s="82"/>
      <c r="H28" s="124" t="b">
        <f>IF(F28="S",VLOOKUP(G28,'Matrix 75 m'!$A$4:$B$7837,2,FALSE))</f>
        <v>0</v>
      </c>
      <c r="I28" s="82"/>
      <c r="J28" s="78">
        <f t="shared" si="1"/>
        <v>0</v>
      </c>
    </row>
    <row r="29" spans="1:13" ht="15" customHeight="1">
      <c r="A29" s="75">
        <f>VLOOKUP(RYTTERDATA!A29,RYTTERDATA!A29,1,FALSE)</f>
        <v>45</v>
      </c>
      <c r="B29" s="129" t="str">
        <f>RYTTERDATA!B29</f>
        <v>Alexia Almskou</v>
      </c>
      <c r="C29" s="82" t="s">
        <v>59</v>
      </c>
      <c r="D29" s="82"/>
      <c r="E29" s="123" t="b">
        <f>IF(C29="G",VLOOKUP(D29,'Matrix 75 m'!$D$4:$E$7837,2,FALSE),IF(C29="T",VLOOKUP(D29,'Matrix 75 m'!$G$4:$H$7837,2,FALSE)))</f>
        <v>0</v>
      </c>
      <c r="F29" s="82" t="s">
        <v>59</v>
      </c>
      <c r="G29" s="82"/>
      <c r="H29" s="124" t="b">
        <f>IF(F29="S",VLOOKUP(G29,'Matrix 75 m'!$A$4:$B$7837,2,FALSE))</f>
        <v>0</v>
      </c>
      <c r="I29" s="82"/>
      <c r="J29" s="78">
        <f t="shared" si="1"/>
        <v>0</v>
      </c>
    </row>
    <row r="30" spans="1:13" ht="15" customHeight="1">
      <c r="A30" s="75">
        <f>VLOOKUP(RYTTERDATA!A30,RYTTERDATA!A30,1,FALSE)</f>
        <v>46</v>
      </c>
      <c r="B30" s="129" t="str">
        <f>RYTTERDATA!B30</f>
        <v>Pernille Hansen</v>
      </c>
      <c r="C30" s="82" t="s">
        <v>59</v>
      </c>
      <c r="D30" s="82"/>
      <c r="E30" s="123" t="b">
        <f>IF(C30="G",VLOOKUP(D30,'Matrix 75 m'!$D$4:$E$7837,2,FALSE),IF(C30="T",VLOOKUP(D30,'Matrix 75 m'!$G$4:$H$7837,2,FALSE)))</f>
        <v>0</v>
      </c>
      <c r="F30" s="82" t="s">
        <v>59</v>
      </c>
      <c r="G30" s="82"/>
      <c r="H30" s="124" t="b">
        <f>IF(F30="S",VLOOKUP(G30,'Matrix 75 m'!$A$4:$B$7837,2,FALSE))</f>
        <v>0</v>
      </c>
      <c r="I30" s="82"/>
      <c r="J30" s="78">
        <f t="shared" si="1"/>
        <v>0</v>
      </c>
    </row>
    <row r="31" spans="1:13" ht="15" customHeight="1">
      <c r="A31" s="75">
        <f>VLOOKUP(RYTTERDATA!A31,RYTTERDATA!A31,1,FALSE)</f>
        <v>44</v>
      </c>
      <c r="B31" s="129" t="str">
        <f>RYTTERDATA!B31</f>
        <v>Katrine Lundstrøm</v>
      </c>
      <c r="C31" s="82" t="s">
        <v>59</v>
      </c>
      <c r="D31" s="82"/>
      <c r="E31" s="123" t="b">
        <f>IF(C31="G",VLOOKUP(D31,'Matrix 75 m'!$D$4:$E$7837,2,FALSE),IF(C31="T",VLOOKUP(D31,'Matrix 75 m'!$G$4:$H$7837,2,FALSE)))</f>
        <v>0</v>
      </c>
      <c r="F31" s="82" t="s">
        <v>59</v>
      </c>
      <c r="G31" s="82"/>
      <c r="H31" s="124" t="b">
        <f>IF(F31="S",VLOOKUP(G31,'Matrix 75 m'!$A$4:$B$7837,2,FALSE))</f>
        <v>0</v>
      </c>
      <c r="I31" s="82"/>
      <c r="J31" s="78">
        <f t="shared" si="1"/>
        <v>0</v>
      </c>
    </row>
    <row r="32" spans="1:13" ht="15" customHeight="1">
      <c r="A32" s="75">
        <f>VLOOKUP(RYTTERDATA!A32,RYTTERDATA!A32,1,FALSE)</f>
        <v>38</v>
      </c>
      <c r="B32" s="129" t="str">
        <f>RYTTERDATA!B32</f>
        <v>Tilde Lindhardt</v>
      </c>
      <c r="C32" s="82" t="s">
        <v>59</v>
      </c>
      <c r="D32" s="82"/>
      <c r="E32" s="123" t="b">
        <f>IF(C32="G",VLOOKUP(D32,'Matrix 75 m'!$D$4:$E$7837,2,FALSE),IF(C32="T",VLOOKUP(D32,'Matrix 75 m'!$G$4:$H$7837,2,FALSE)))</f>
        <v>0</v>
      </c>
      <c r="F32" s="82" t="s">
        <v>59</v>
      </c>
      <c r="G32" s="82"/>
      <c r="H32" s="124" t="b">
        <f>IF(F32="S",VLOOKUP(G32,'Matrix 75 m'!$A$4:$B$7837,2,FALSE))</f>
        <v>0</v>
      </c>
      <c r="I32" s="82"/>
      <c r="J32" s="78">
        <f t="shared" si="1"/>
        <v>0</v>
      </c>
    </row>
    <row r="33" spans="1:10" ht="15" customHeight="1">
      <c r="A33" s="75">
        <f>VLOOKUP(RYTTERDATA!A33,RYTTERDATA!A33,1,FALSE)</f>
        <v>48</v>
      </c>
      <c r="B33" s="129" t="str">
        <f>RYTTERDATA!B33</f>
        <v>Christina Norman Sørensen</v>
      </c>
      <c r="C33" s="82" t="s">
        <v>59</v>
      </c>
      <c r="D33" s="82"/>
      <c r="E33" s="123" t="b">
        <f>IF(C33="G",VLOOKUP(D33,'Matrix 75 m'!$D$4:$E$7837,2,FALSE),IF(C33="T",VLOOKUP(D33,'Matrix 75 m'!$G$4:$H$7837,2,FALSE)))</f>
        <v>0</v>
      </c>
      <c r="F33" s="82" t="s">
        <v>59</v>
      </c>
      <c r="G33" s="82"/>
      <c r="H33" s="124" t="b">
        <f>IF(F33="S",VLOOKUP(G33,'Matrix 75 m'!$A$4:$B$7837,2,FALSE))</f>
        <v>0</v>
      </c>
      <c r="I33" s="82"/>
      <c r="J33" s="78">
        <f t="shared" si="1"/>
        <v>0</v>
      </c>
    </row>
    <row r="34" spans="1:10" ht="15" customHeight="1">
      <c r="A34" s="75">
        <f>VLOOKUP(RYTTERDATA!A34,RYTTERDATA!A34,1,FALSE)</f>
        <v>49</v>
      </c>
      <c r="B34" s="129" t="str">
        <f>RYTTERDATA!B34</f>
        <v>Lena Johansson</v>
      </c>
      <c r="C34" s="82" t="s">
        <v>59</v>
      </c>
      <c r="D34" s="82"/>
      <c r="E34" s="123" t="b">
        <f>IF(C34="G",VLOOKUP(D34,'Matrix 75 m'!$D$4:$E$7837,2,FALSE),IF(C34="T",VLOOKUP(D34,'Matrix 75 m'!$G$4:$H$7837,2,FALSE)))</f>
        <v>0</v>
      </c>
      <c r="F34" s="82" t="s">
        <v>59</v>
      </c>
      <c r="G34" s="82"/>
      <c r="H34" s="124" t="b">
        <f>IF(F34="S",VLOOKUP(G34,'Matrix 75 m'!$A$4:$B$7837,2,FALSE))</f>
        <v>0</v>
      </c>
      <c r="I34" s="82"/>
      <c r="J34" s="78">
        <f t="shared" si="1"/>
        <v>0</v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sortState ref="A5:J10">
    <sortCondition descending="1" ref="J5:J10"/>
  </sortState>
  <mergeCells count="3">
    <mergeCell ref="L1:S1"/>
    <mergeCell ref="B2:D2"/>
    <mergeCell ref="A1:I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98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58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30</v>
      </c>
      <c r="B5" s="129" t="str">
        <f>RYTTERDATA!B5</f>
        <v>Emma Lassen</v>
      </c>
      <c r="C5" s="82" t="s">
        <v>59</v>
      </c>
      <c r="D5" s="131"/>
      <c r="E5" s="123" t="b">
        <f>IF(C5="G",VLOOKUP(D5,'Matrix 100 m'!$D$4:$E$7837,2,FALSE),IF(C5="T",VLOOKUP(D5,'Matrix 100 m'!$G$4:$H$7837,2,FALSE)))</f>
        <v>0</v>
      </c>
      <c r="F5" s="82" t="s">
        <v>59</v>
      </c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24</v>
      </c>
      <c r="B6" s="129" t="str">
        <f>RYTTERDATA!B6</f>
        <v>Zeziliea Larsen</v>
      </c>
      <c r="C6" s="82" t="s">
        <v>59</v>
      </c>
      <c r="D6" s="79"/>
      <c r="E6" s="123" t="b">
        <f>IF(C6="G",VLOOKUP(D6,'Matrix 100 m'!$D$4:$E$7837,2,FALSE),IF(C6="T",VLOOKUP(D6,'Matrix 100 m'!$G$4:$H$7837,2,FALSE)))</f>
        <v>0</v>
      </c>
      <c r="F6" s="82" t="s">
        <v>59</v>
      </c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7</v>
      </c>
      <c r="B7" s="129" t="str">
        <f>RYTTERDATA!B7</f>
        <v>Emilie Nielsen</v>
      </c>
      <c r="C7" s="82" t="s">
        <v>59</v>
      </c>
      <c r="D7" s="79"/>
      <c r="E7" s="123" t="b">
        <f>IF(C7="G",VLOOKUP(D7,'Matrix 100 m'!$D$4:$E$7837,2,FALSE),IF(C7="T",VLOOKUP(D7,'Matrix 100 m'!$G$4:$H$7837,2,FALSE)))</f>
        <v>0</v>
      </c>
      <c r="F7" s="82" t="s">
        <v>59</v>
      </c>
      <c r="G7" s="81"/>
      <c r="H7" s="124" t="b">
        <f>IF(F7="S",VLOOKUP(G7,'Matrix 100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20</v>
      </c>
      <c r="B8" s="129" t="str">
        <f>RYTTERDATA!B8</f>
        <v>Anton Ploug Rogren</v>
      </c>
      <c r="C8" s="82" t="s">
        <v>59</v>
      </c>
      <c r="D8" s="79"/>
      <c r="E8" s="123" t="b">
        <f>IF(C8="G",VLOOKUP(D8,'Matrix 100 m'!$D$4:$E$7837,2,FALSE),IF(C8="T",VLOOKUP(D8,'Matrix 100 m'!$G$4:$H$7837,2,FALSE)))</f>
        <v>0</v>
      </c>
      <c r="F8" s="82" t="s">
        <v>59</v>
      </c>
      <c r="G8" s="81"/>
      <c r="H8" s="124" t="b">
        <f>IF(F8="S",VLOOKUP(G8,'Matrix 100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31</v>
      </c>
      <c r="B9" s="129" t="str">
        <f>RYTTERDATA!B9</f>
        <v>Anne Lise Hansen</v>
      </c>
      <c r="C9" s="82" t="s">
        <v>59</v>
      </c>
      <c r="D9" s="81"/>
      <c r="E9" s="123" t="b">
        <f>IF(C9="G",VLOOKUP(D9,'Matrix 100 m'!$D$4:$E$7837,2,FALSE),IF(C9="T",VLOOKUP(D9,'Matrix 100 m'!$G$4:$H$7837,2,FALSE)))</f>
        <v>0</v>
      </c>
      <c r="F9" s="82" t="s">
        <v>59</v>
      </c>
      <c r="G9" s="81"/>
      <c r="H9" s="124" t="b">
        <f>IF(F9="S",VLOOKUP(G9,'Matrix 100 m'!$A$4:$B$7837,2,FALSE))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32</v>
      </c>
      <c r="B10" s="129" t="str">
        <f>RYTTERDATA!B10</f>
        <v>Maibritt Andersen</v>
      </c>
      <c r="C10" s="82" t="s">
        <v>59</v>
      </c>
      <c r="D10" s="81"/>
      <c r="E10" s="123" t="b">
        <f>IF(C10="G",VLOOKUP(D10,'Matrix 100 m'!$D$4:$E$7837,2,FALSE),IF(C10="T",VLOOKUP(D10,'Matrix 100 m'!$G$4:$H$7837,2,FALSE)))</f>
        <v>0</v>
      </c>
      <c r="F10" s="82" t="s">
        <v>59</v>
      </c>
      <c r="G10" s="81"/>
      <c r="H10" s="124" t="b">
        <f>IF(F10="S",VLOOKUP(G10,'Matrix 100 m'!$A$4:$B$7837,2,FALSE))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25</v>
      </c>
      <c r="B11" s="129" t="str">
        <f>RYTTERDATA!B11</f>
        <v>Julie Andrea Cheung</v>
      </c>
      <c r="C11" s="82" t="s">
        <v>59</v>
      </c>
      <c r="D11" s="81"/>
      <c r="E11" s="123" t="b">
        <f>IF(C11="G",VLOOKUP(D11,'Matrix 100 m'!$D$4:$E$7837,2,FALSE),IF(C11="T",VLOOKUP(D11,'Matrix 100 m'!$G$4:$H$7837,2,FALSE)))</f>
        <v>0</v>
      </c>
      <c r="F11" s="82" t="s">
        <v>59</v>
      </c>
      <c r="G11" s="81"/>
      <c r="H11" s="124" t="b">
        <f>IF(F11="S",VLOOKUP(G11,'Matrix 100 m'!$A$4:$B$7837,2,FALSE))</f>
        <v>0</v>
      </c>
      <c r="I11" s="77"/>
      <c r="J11" s="78">
        <f t="shared" si="0"/>
        <v>0</v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8</v>
      </c>
      <c r="B12" s="129" t="str">
        <f>RYTTERDATA!B12</f>
        <v>Anja Sigvard Nielsen</v>
      </c>
      <c r="C12" s="82" t="s">
        <v>59</v>
      </c>
      <c r="D12" s="81"/>
      <c r="E12" s="123" t="b">
        <f>IF(C12="G",VLOOKUP(D12,'Matrix 100 m'!$D$4:$E$7837,2,FALSE),IF(C12="T",VLOOKUP(D12,'Matrix 100 m'!$G$4:$H$7837,2,FALSE)))</f>
        <v>0</v>
      </c>
      <c r="F12" s="82" t="s">
        <v>59</v>
      </c>
      <c r="G12" s="81"/>
      <c r="H12" s="124" t="b">
        <f>IF(F12="S",VLOOKUP(G12,'Matrix 100 m'!$A$4:$B$7837,2,FALSE))</f>
        <v>0</v>
      </c>
      <c r="I12" s="77"/>
      <c r="J12" s="78">
        <f t="shared" si="0"/>
        <v>0</v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26</v>
      </c>
      <c r="B13" s="129" t="str">
        <f>RYTTERDATA!B13</f>
        <v>Kirstine Haugaard</v>
      </c>
      <c r="C13" s="82" t="s">
        <v>59</v>
      </c>
      <c r="D13" s="80"/>
      <c r="E13" s="123" t="b">
        <f>IF(C13="G",VLOOKUP(D13,'Matrix 100 m'!$D$4:$E$7837,2,FALSE),IF(C13="T",VLOOKUP(D13,'Matrix 100 m'!$G$4:$H$7837,2,FALSE)))</f>
        <v>0</v>
      </c>
      <c r="F13" s="82" t="s">
        <v>59</v>
      </c>
      <c r="G13" s="81"/>
      <c r="H13" s="124" t="b">
        <f>IF(F13="S",VLOOKUP(G13,'Matrix 100 m'!$A$4:$B$7837,2,FALSE))</f>
        <v>0</v>
      </c>
      <c r="I13" s="77"/>
      <c r="J13" s="78">
        <f t="shared" si="0"/>
        <v>0</v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27</v>
      </c>
      <c r="B14" s="129" t="str">
        <f>RYTTERDATA!B14</f>
        <v>Pernille Skov Sørensen</v>
      </c>
      <c r="C14" s="82" t="s">
        <v>59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59</v>
      </c>
      <c r="G14" s="81"/>
      <c r="H14" s="124" t="b">
        <f>IF(F14="S",VLOOKUP(G14,'Matrix 100 m'!$A$4:$B$7837,2,FALSE))</f>
        <v>0</v>
      </c>
      <c r="I14" s="77"/>
      <c r="J14" s="78">
        <f t="shared" si="0"/>
        <v>0</v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28</v>
      </c>
      <c r="B15" s="129" t="str">
        <f>RYTTERDATA!B15</f>
        <v>Aliena Marie Damgaard Svendsen</v>
      </c>
      <c r="C15" s="82" t="s">
        <v>59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59</v>
      </c>
      <c r="G15" s="81"/>
      <c r="H15" s="124" t="b">
        <f>IF(F15="S",VLOOKUP(G15,'Matrix 100 m'!$A$4:$B$7837,2,FALSE))</f>
        <v>0</v>
      </c>
      <c r="I15" s="77"/>
      <c r="J15" s="78">
        <f t="shared" si="0"/>
        <v>0</v>
      </c>
      <c r="K15" s="6"/>
      <c r="L15" s="17"/>
      <c r="M15" s="5"/>
    </row>
    <row r="16" spans="1:20" ht="15" customHeight="1">
      <c r="A16" s="75">
        <f>VLOOKUP(RYTTERDATA!A16,RYTTERDATA!A16,1,FALSE)</f>
        <v>33</v>
      </c>
      <c r="B16" s="129" t="str">
        <f>RYTTERDATA!B16</f>
        <v>Ida Povlsen</v>
      </c>
      <c r="C16" s="82" t="s">
        <v>59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59</v>
      </c>
      <c r="G16" s="81"/>
      <c r="H16" s="124" t="b">
        <f>IF(F16="S",VLOOKUP(G16,'Matrix 100 m'!$A$4:$B$7837,2,FALSE))</f>
        <v>0</v>
      </c>
      <c r="I16" s="77"/>
      <c r="J16" s="78">
        <f t="shared" si="0"/>
        <v>0</v>
      </c>
      <c r="K16" s="6"/>
      <c r="L16" s="17"/>
      <c r="M16" s="5"/>
    </row>
    <row r="17" spans="1:13" ht="15" customHeight="1">
      <c r="A17" s="75">
        <f>VLOOKUP(RYTTERDATA!A17,RYTTERDATA!A17,1,FALSE)</f>
        <v>34</v>
      </c>
      <c r="B17" s="129" t="str">
        <f>RYTTERDATA!B17</f>
        <v>Annika Jensen</v>
      </c>
      <c r="C17" s="82" t="s">
        <v>59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59</v>
      </c>
      <c r="G17" s="81"/>
      <c r="H17" s="124" t="b">
        <f>IF(F17="S",VLOOKUP(G17,'Matrix 100 m'!$A$4:$B$7837,2,FALSE))</f>
        <v>0</v>
      </c>
      <c r="I17" s="77"/>
      <c r="J17" s="78">
        <f t="shared" si="0"/>
        <v>0</v>
      </c>
      <c r="K17" s="6"/>
      <c r="L17" s="17"/>
      <c r="M17" s="5"/>
    </row>
    <row r="18" spans="1:13" ht="15" customHeight="1">
      <c r="A18" s="75">
        <f>VLOOKUP(RYTTERDATA!A18,RYTTERDATA!A18,1,FALSE)</f>
        <v>35</v>
      </c>
      <c r="B18" s="129" t="str">
        <f>RYTTERDATA!B18</f>
        <v>Cecilie Jensen</v>
      </c>
      <c r="C18" s="82" t="s">
        <v>59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59</v>
      </c>
      <c r="G18" s="81"/>
      <c r="H18" s="124" t="b">
        <f>IF(F18="S",VLOOKUP(G18,'Matrix 100 m'!$A$4:$B$7837,2,FALSE))</f>
        <v>0</v>
      </c>
      <c r="I18" s="77"/>
      <c r="J18" s="78">
        <f t="shared" si="0"/>
        <v>0</v>
      </c>
      <c r="K18" s="6"/>
      <c r="L18" s="17"/>
      <c r="M18" s="5"/>
    </row>
    <row r="19" spans="1:13" ht="15" customHeight="1">
      <c r="A19" s="75">
        <f>VLOOKUP(RYTTERDATA!A19,RYTTERDATA!A19,1,FALSE)</f>
        <v>36</v>
      </c>
      <c r="B19" s="129" t="str">
        <f>RYTTERDATA!B19</f>
        <v>Emilie Steinmejer</v>
      </c>
      <c r="C19" s="82" t="s">
        <v>59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59</v>
      </c>
      <c r="G19" s="81"/>
      <c r="H19" s="124" t="b">
        <f>IF(F19="S",VLOOKUP(G19,'Matrix 100 m'!$A$4:$B$7837,2,FALSE))</f>
        <v>0</v>
      </c>
      <c r="I19" s="77"/>
      <c r="J19" s="78">
        <f t="shared" si="0"/>
        <v>0</v>
      </c>
      <c r="K19" s="6"/>
      <c r="L19" s="4"/>
    </row>
    <row r="20" spans="1:13" ht="15" customHeight="1">
      <c r="A20" s="75">
        <f>VLOOKUP(RYTTERDATA!A20,RYTTERDATA!A20,1,FALSE)</f>
        <v>65</v>
      </c>
      <c r="B20" s="129" t="str">
        <f>RYTTERDATA!B20</f>
        <v>Alexia Almskou</v>
      </c>
      <c r="C20" s="82" t="s">
        <v>59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59</v>
      </c>
      <c r="G20" s="81"/>
      <c r="H20" s="124" t="b">
        <f>IF(F20="S",VLOOKUP(G20,'Matrix 100 m'!$A$4:$B$7837,2,FALSE))</f>
        <v>0</v>
      </c>
      <c r="I20" s="77"/>
      <c r="J20" s="78">
        <f t="shared" si="0"/>
        <v>0</v>
      </c>
      <c r="K20" s="6"/>
      <c r="L20" s="4"/>
    </row>
    <row r="21" spans="1:13" ht="15" customHeight="1">
      <c r="A21" s="75">
        <f>VLOOKUP(RYTTERDATA!A21,RYTTERDATA!A21,1,FALSE)</f>
        <v>51</v>
      </c>
      <c r="B21" s="129" t="str">
        <f>RYTTERDATA!B21</f>
        <v>Elisabeth Sørensen</v>
      </c>
      <c r="C21" s="82" t="s">
        <v>59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59</v>
      </c>
      <c r="G21" s="81"/>
      <c r="H21" s="124" t="b">
        <f>IF(F21="S",VLOOKUP(G21,'Matrix 100 m'!$A$4:$B$7837,2,FALSE))</f>
        <v>0</v>
      </c>
      <c r="I21" s="77"/>
      <c r="J21" s="78">
        <f t="shared" si="0"/>
        <v>0</v>
      </c>
    </row>
    <row r="22" spans="1:13" ht="15" customHeight="1">
      <c r="A22" s="75">
        <f>VLOOKUP(RYTTERDATA!A22,RYTTERDATA!A22,1,FALSE)</f>
        <v>37</v>
      </c>
      <c r="B22" s="129" t="str">
        <f>RYTTERDATA!B22</f>
        <v>Jenny Hedegaard</v>
      </c>
      <c r="C22" s="82" t="s">
        <v>59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59</v>
      </c>
      <c r="G22" s="207"/>
      <c r="H22" s="124" t="b">
        <f>IF(F22="S",VLOOKUP(G22,'Matrix 100 m'!$A$4:$B$7837,2,FALSE))</f>
        <v>0</v>
      </c>
      <c r="I22" s="82"/>
      <c r="J22" s="78">
        <f t="shared" si="0"/>
        <v>0</v>
      </c>
    </row>
    <row r="23" spans="1:13" ht="15" customHeight="1">
      <c r="A23" s="75">
        <f>VLOOKUP(RYTTERDATA!A23,RYTTERDATA!A23,1,FALSE)</f>
        <v>39</v>
      </c>
      <c r="B23" s="129" t="str">
        <f>RYTTERDATA!B23</f>
        <v>Christina Ebbe</v>
      </c>
      <c r="C23" s="82" t="s">
        <v>59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59</v>
      </c>
      <c r="G23" s="207"/>
      <c r="H23" s="124" t="b">
        <f>IF(F23="S",VLOOKUP(G23,'Matrix 100 m'!$A$4:$B$7837,2,FALSE))</f>
        <v>0</v>
      </c>
      <c r="I23" s="82"/>
      <c r="J23" s="78">
        <f t="shared" si="0"/>
        <v>0</v>
      </c>
    </row>
    <row r="24" spans="1:13" ht="15" customHeight="1">
      <c r="A24" s="75">
        <f>VLOOKUP(RYTTERDATA!A24,RYTTERDATA!A24,1,FALSE)</f>
        <v>40</v>
      </c>
      <c r="B24" s="129" t="str">
        <f>RYTTERDATA!B24</f>
        <v>Heidi Hedegård</v>
      </c>
      <c r="C24" s="82" t="s">
        <v>59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59</v>
      </c>
      <c r="G24" s="207"/>
      <c r="H24" s="124" t="b">
        <f>IF(F24="S",VLOOKUP(G24,'Matrix 100 m'!$A$4:$B$7837,2,FALSE))</f>
        <v>0</v>
      </c>
      <c r="I24" s="82"/>
      <c r="J24" s="78">
        <f t="shared" si="0"/>
        <v>0</v>
      </c>
    </row>
    <row r="25" spans="1:13" ht="15" customHeight="1">
      <c r="A25" s="75">
        <f>VLOOKUP(RYTTERDATA!A25,RYTTERDATA!A25,1,FALSE)</f>
        <v>41</v>
      </c>
      <c r="B25" s="129" t="str">
        <f>RYTTERDATA!B25</f>
        <v>Sarah Skjødt</v>
      </c>
      <c r="C25" s="82" t="s">
        <v>59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59</v>
      </c>
      <c r="G25" s="207"/>
      <c r="H25" s="124" t="b">
        <f>IF(F25="S",VLOOKUP(G25,'Matrix 100 m'!$A$4:$B$7837,2,FALSE))</f>
        <v>0</v>
      </c>
      <c r="I25" s="82"/>
      <c r="J25" s="78">
        <f t="shared" si="0"/>
        <v>0</v>
      </c>
    </row>
    <row r="26" spans="1:13" ht="15" customHeight="1">
      <c r="A26" s="75">
        <f>VLOOKUP(RYTTERDATA!A26,RYTTERDATA!A26,1,FALSE)</f>
        <v>42</v>
      </c>
      <c r="B26" s="129" t="str">
        <f>RYTTERDATA!B26</f>
        <v>Benjamin Antomisen</v>
      </c>
      <c r="C26" s="82" t="s">
        <v>59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59</v>
      </c>
      <c r="G26" s="207"/>
      <c r="H26" s="124" t="b">
        <f>IF(F26="S",VLOOKUP(G26,'Matrix 100 m'!$A$4:$B$7837,2,FALSE))</f>
        <v>0</v>
      </c>
      <c r="I26" s="82"/>
      <c r="J26" s="78">
        <f t="shared" si="0"/>
        <v>0</v>
      </c>
    </row>
    <row r="27" spans="1:13" ht="15" customHeight="1">
      <c r="A27" s="75">
        <f>VLOOKUP(RYTTERDATA!A27,RYTTERDATA!A27,1,FALSE)</f>
        <v>47</v>
      </c>
      <c r="B27" s="129" t="str">
        <f>RYTTERDATA!B27</f>
        <v>Emma Lassen</v>
      </c>
      <c r="C27" s="82" t="s">
        <v>59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59</v>
      </c>
      <c r="G27" s="207"/>
      <c r="H27" s="124" t="b">
        <f>IF(F27="S",VLOOKUP(G27,'Matrix 100 m'!$A$4:$B$7837,2,FALSE))</f>
        <v>0</v>
      </c>
      <c r="I27" s="82"/>
      <c r="J27" s="78">
        <f t="shared" si="0"/>
        <v>0</v>
      </c>
    </row>
    <row r="28" spans="1:13" ht="15" customHeight="1">
      <c r="A28" s="75">
        <f>VLOOKUP(RYTTERDATA!A28,RYTTERDATA!A28,1,FALSE)</f>
        <v>43</v>
      </c>
      <c r="B28" s="129" t="str">
        <f>RYTTERDATA!B28</f>
        <v>Naja Andersen</v>
      </c>
      <c r="C28" s="82" t="s">
        <v>59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59</v>
      </c>
      <c r="G28" s="207"/>
      <c r="H28" s="124" t="b">
        <f>IF(F28="S",VLOOKUP(G28,'Matrix 100 m'!$A$4:$B$7837,2,FALSE))</f>
        <v>0</v>
      </c>
      <c r="I28" s="82"/>
      <c r="J28" s="78">
        <f t="shared" si="0"/>
        <v>0</v>
      </c>
    </row>
    <row r="29" spans="1:13" ht="15" customHeight="1">
      <c r="A29" s="75">
        <f>VLOOKUP(RYTTERDATA!A29,RYTTERDATA!A29,1,FALSE)</f>
        <v>45</v>
      </c>
      <c r="B29" s="129" t="str">
        <f>RYTTERDATA!B29</f>
        <v>Alexia Almskou</v>
      </c>
      <c r="C29" s="82" t="s">
        <v>59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59</v>
      </c>
      <c r="G29" s="207"/>
      <c r="H29" s="124" t="b">
        <f>IF(F29="S",VLOOKUP(G29,'Matrix 100 m'!$A$4:$B$7837,2,FALSE))</f>
        <v>0</v>
      </c>
      <c r="I29" s="82"/>
      <c r="J29" s="78">
        <f t="shared" si="0"/>
        <v>0</v>
      </c>
    </row>
    <row r="30" spans="1:13" ht="15" customHeight="1">
      <c r="A30" s="75">
        <f>VLOOKUP(RYTTERDATA!A30,RYTTERDATA!A30,1,FALSE)</f>
        <v>46</v>
      </c>
      <c r="B30" s="129" t="str">
        <f>RYTTERDATA!B30</f>
        <v>Pernille Hansen</v>
      </c>
      <c r="C30" s="82" t="s">
        <v>59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59</v>
      </c>
      <c r="G30" s="207"/>
      <c r="H30" s="124" t="b">
        <f>IF(F30="S",VLOOKUP(G30,'Matrix 100 m'!$A$4:$B$7837,2,FALSE))</f>
        <v>0</v>
      </c>
      <c r="I30" s="82"/>
      <c r="J30" s="78">
        <f t="shared" si="0"/>
        <v>0</v>
      </c>
    </row>
    <row r="31" spans="1:13" ht="15" customHeight="1">
      <c r="A31" s="75">
        <f>VLOOKUP(RYTTERDATA!A31,RYTTERDATA!A31,1,FALSE)</f>
        <v>44</v>
      </c>
      <c r="B31" s="129" t="str">
        <f>RYTTERDATA!B31</f>
        <v>Katrine Lundstrøm</v>
      </c>
      <c r="C31" s="82" t="s">
        <v>59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59</v>
      </c>
      <c r="G31" s="207"/>
      <c r="H31" s="124" t="b">
        <f>IF(F31="S",VLOOKUP(G31,'Matrix 100 m'!$A$4:$B$7837,2,FALSE))</f>
        <v>0</v>
      </c>
      <c r="I31" s="82"/>
      <c r="J31" s="78">
        <f t="shared" si="0"/>
        <v>0</v>
      </c>
    </row>
    <row r="32" spans="1:13" ht="15" customHeight="1">
      <c r="A32" s="75">
        <f>VLOOKUP(RYTTERDATA!A32,RYTTERDATA!A32,1,FALSE)</f>
        <v>38</v>
      </c>
      <c r="B32" s="129" t="str">
        <f>RYTTERDATA!B32</f>
        <v>Tilde Lindhardt</v>
      </c>
      <c r="C32" s="82" t="s">
        <v>59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59</v>
      </c>
      <c r="G32" s="207"/>
      <c r="H32" s="124" t="b">
        <f>IF(F32="S",VLOOKUP(G32,'Matrix 100 m'!$A$4:$B$7837,2,FALSE))</f>
        <v>0</v>
      </c>
      <c r="I32" s="82"/>
      <c r="J32" s="78">
        <f t="shared" si="0"/>
        <v>0</v>
      </c>
    </row>
    <row r="33" spans="1:10" ht="15" customHeight="1">
      <c r="A33" s="75">
        <f>VLOOKUP(RYTTERDATA!A33,RYTTERDATA!A33,1,FALSE)</f>
        <v>48</v>
      </c>
      <c r="B33" s="129" t="str">
        <f>RYTTERDATA!B33</f>
        <v>Christina Norman Sørensen</v>
      </c>
      <c r="C33" s="82" t="s">
        <v>59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59</v>
      </c>
      <c r="G33" s="207"/>
      <c r="H33" s="124" t="b">
        <f>IF(F33="S",VLOOKUP(G33,'Matrix 100 m'!$A$4:$B$7837,2,FALSE))</f>
        <v>0</v>
      </c>
      <c r="I33" s="82"/>
      <c r="J33" s="78">
        <f t="shared" si="0"/>
        <v>0</v>
      </c>
    </row>
    <row r="34" spans="1:10" ht="15" customHeight="1">
      <c r="A34" s="75">
        <f>VLOOKUP(RYTTERDATA!A34,RYTTERDATA!A34,1,FALSE)</f>
        <v>49</v>
      </c>
      <c r="B34" s="129" t="str">
        <f>RYTTERDATA!B34</f>
        <v>Lena Johansson</v>
      </c>
      <c r="C34" s="82" t="s">
        <v>59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59</v>
      </c>
      <c r="G34" s="207"/>
      <c r="H34" s="124" t="b">
        <f>IF(F34="S",VLOOKUP(G34,'Matrix 100 m'!$A$4:$B$7837,2,FALSE))</f>
        <v>0</v>
      </c>
      <c r="I34" s="82"/>
      <c r="J34" s="78">
        <f t="shared" si="0"/>
        <v>0</v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179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99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30</v>
      </c>
      <c r="B5" s="129" t="str">
        <f>RYTTERDATA!B5</f>
        <v>Emma Lassen</v>
      </c>
      <c r="C5" s="127" t="s">
        <v>59</v>
      </c>
      <c r="D5" s="131"/>
      <c r="E5" s="123" t="b">
        <f>IF(C5="G",VLOOKUP(D5,'Matrix 150 m'!$D$4:$E$7837,2,FALSE))</f>
        <v>0</v>
      </c>
      <c r="F5" s="82" t="s">
        <v>59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24</v>
      </c>
      <c r="B6" s="129" t="str">
        <f>RYTTERDATA!B6</f>
        <v>Zeziliea Larsen</v>
      </c>
      <c r="C6" s="82" t="s">
        <v>59</v>
      </c>
      <c r="D6" s="79"/>
      <c r="E6" s="123" t="b">
        <f>IF(C6="G",VLOOKUP(D6,'Matrix 150 m'!$D$4:$E$7837,2,FALSE))</f>
        <v>0</v>
      </c>
      <c r="F6" s="82" t="s">
        <v>59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7</v>
      </c>
      <c r="B7" s="129" t="str">
        <f>RYTTERDATA!B7</f>
        <v>Emilie Nielsen</v>
      </c>
      <c r="C7" s="82" t="s">
        <v>59</v>
      </c>
      <c r="D7" s="79"/>
      <c r="E7" s="123" t="b">
        <f>IF(C7="G",VLOOKUP(D7,'Matrix 150 m'!$D$4:$E$7837,2,FALSE))</f>
        <v>0</v>
      </c>
      <c r="F7" s="82" t="s">
        <v>59</v>
      </c>
      <c r="G7" s="81"/>
      <c r="H7" s="124" t="b">
        <f>IF(F7="S",VLOOKUP(G7,'Matrix 150 m'!$A$4:$B$10398,2,FALSE))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20</v>
      </c>
      <c r="B8" s="129" t="str">
        <f>RYTTERDATA!B8</f>
        <v>Anton Ploug Rogren</v>
      </c>
      <c r="C8" s="82" t="s">
        <v>59</v>
      </c>
      <c r="D8" s="79"/>
      <c r="E8" s="123" t="b">
        <f>IF(C8="G",VLOOKUP(D8,'Matrix 150 m'!$D$4:$E$7837,2,FALSE))</f>
        <v>0</v>
      </c>
      <c r="F8" s="82" t="s">
        <v>59</v>
      </c>
      <c r="G8" s="81"/>
      <c r="H8" s="124" t="b">
        <f>IF(F8="S",VLOOKUP(G8,'Matrix 150 m'!$A$4:$B$10398,2,FALSE))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31</v>
      </c>
      <c r="B9" s="129" t="str">
        <f>RYTTERDATA!B9</f>
        <v>Anne Lise Hansen</v>
      </c>
      <c r="C9" s="82" t="s">
        <v>59</v>
      </c>
      <c r="D9" s="80"/>
      <c r="E9" s="123" t="b">
        <f>IF(C9="G",VLOOKUP(D9,'Matrix 150 m'!$D$4:$E$7837,2,FALSE))</f>
        <v>0</v>
      </c>
      <c r="F9" s="82" t="s">
        <v>59</v>
      </c>
      <c r="G9" s="80"/>
      <c r="H9" s="124" t="b">
        <f>IF(F9="S",VLOOKUP(G9,'Matrix 150 m'!$A$4:$B$10398,2,FALSE))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32</v>
      </c>
      <c r="B10" s="129" t="str">
        <f>RYTTERDATA!B10</f>
        <v>Maibritt Andersen</v>
      </c>
      <c r="C10" s="82" t="s">
        <v>59</v>
      </c>
      <c r="D10" s="80"/>
      <c r="E10" s="123" t="b">
        <f>IF(C10="G",VLOOKUP(D10,'Matrix 150 m'!$D$4:$E$7837,2,FALSE))</f>
        <v>0</v>
      </c>
      <c r="F10" s="82" t="s">
        <v>59</v>
      </c>
      <c r="G10" s="80"/>
      <c r="H10" s="124" t="b">
        <f>IF(F10="S",VLOOKUP(G10,'Matrix 150 m'!$A$4:$B$10398,2,FALSE))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25</v>
      </c>
      <c r="B11" s="129" t="str">
        <f>RYTTERDATA!B11</f>
        <v>Julie Andrea Cheung</v>
      </c>
      <c r="C11" s="82" t="s">
        <v>59</v>
      </c>
      <c r="D11" s="80"/>
      <c r="E11" s="123" t="b">
        <f>IF(C11="G",VLOOKUP(D11,'Matrix 150 m'!$D$4:$E$7837,2,FALSE))</f>
        <v>0</v>
      </c>
      <c r="F11" s="82" t="s">
        <v>59</v>
      </c>
      <c r="G11" s="80"/>
      <c r="H11" s="124" t="b">
        <f>IF(F11="S",VLOOKUP(G11,'Matrix 150 m'!$A$4:$B$10398,2,FALSE))</f>
        <v>0</v>
      </c>
      <c r="I11" s="77"/>
      <c r="J11" s="78">
        <f t="shared" si="0"/>
        <v>0</v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8</v>
      </c>
      <c r="B12" s="129" t="str">
        <f>RYTTERDATA!B12</f>
        <v>Anja Sigvard Nielsen</v>
      </c>
      <c r="C12" s="82" t="s">
        <v>59</v>
      </c>
      <c r="D12" s="80"/>
      <c r="E12" s="123" t="b">
        <f>IF(C12="G",VLOOKUP(D12,'Matrix 150 m'!$D$4:$E$7837,2,FALSE))</f>
        <v>0</v>
      </c>
      <c r="F12" s="82" t="s">
        <v>59</v>
      </c>
      <c r="G12" s="80"/>
      <c r="H12" s="124" t="b">
        <f>IF(F12="S",VLOOKUP(G12,'Matrix 150 m'!$A$4:$B$10398,2,FALSE))</f>
        <v>0</v>
      </c>
      <c r="I12" s="77"/>
      <c r="J12" s="78">
        <f t="shared" si="0"/>
        <v>0</v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26</v>
      </c>
      <c r="B13" s="129" t="str">
        <f>RYTTERDATA!B13</f>
        <v>Kirstine Haugaard</v>
      </c>
      <c r="C13" s="82" t="s">
        <v>59</v>
      </c>
      <c r="D13" s="80"/>
      <c r="E13" s="123" t="b">
        <f>IF(C13="G",VLOOKUP(D13,'Matrix 150 m'!$D$4:$E$7837,2,FALSE))</f>
        <v>0</v>
      </c>
      <c r="F13" s="82" t="s">
        <v>59</v>
      </c>
      <c r="G13" s="80"/>
      <c r="H13" s="124" t="b">
        <f>IF(F13="S",VLOOKUP(G13,'Matrix 150 m'!$A$4:$B$10398,2,FALSE))</f>
        <v>0</v>
      </c>
      <c r="I13" s="77"/>
      <c r="J13" s="78">
        <f t="shared" si="0"/>
        <v>0</v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27</v>
      </c>
      <c r="B14" s="129" t="str">
        <f>RYTTERDATA!B14</f>
        <v>Pernille Skov Sørensen</v>
      </c>
      <c r="C14" s="82" t="s">
        <v>59</v>
      </c>
      <c r="D14" s="80"/>
      <c r="E14" s="123" t="b">
        <f>IF(C14="G",VLOOKUP(D14,'Matrix 150 m'!$D$4:$E$7837,2,FALSE))</f>
        <v>0</v>
      </c>
      <c r="F14" s="82" t="s">
        <v>59</v>
      </c>
      <c r="G14" s="80"/>
      <c r="H14" s="124" t="b">
        <f>IF(F14="S",VLOOKUP(G14,'Matrix 150 m'!$A$4:$B$10398,2,FALSE))</f>
        <v>0</v>
      </c>
      <c r="I14" s="77"/>
      <c r="J14" s="78">
        <f t="shared" si="0"/>
        <v>0</v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28</v>
      </c>
      <c r="B15" s="129" t="str">
        <f>RYTTERDATA!B15</f>
        <v>Aliena Marie Damgaard Svendsen</v>
      </c>
      <c r="C15" s="82" t="s">
        <v>59</v>
      </c>
      <c r="D15" s="80"/>
      <c r="E15" s="123" t="b">
        <f>IF(C15="G",VLOOKUP(D15,'Matrix 150 m'!$D$4:$E$7837,2,FALSE))</f>
        <v>0</v>
      </c>
      <c r="F15" s="82" t="s">
        <v>59</v>
      </c>
      <c r="G15" s="80"/>
      <c r="H15" s="124" t="b">
        <f>IF(F15="S",VLOOKUP(G15,'Matrix 150 m'!$A$4:$B$10398,2,FALSE))</f>
        <v>0</v>
      </c>
      <c r="I15" s="77"/>
      <c r="J15" s="78">
        <f t="shared" si="0"/>
        <v>0</v>
      </c>
      <c r="K15" s="6"/>
      <c r="L15" s="17"/>
      <c r="M15" s="5"/>
    </row>
    <row r="16" spans="1:20" ht="15" customHeight="1">
      <c r="A16" s="75">
        <f>VLOOKUP(RYTTERDATA!A16,RYTTERDATA!A16,1,FALSE)</f>
        <v>33</v>
      </c>
      <c r="B16" s="129" t="str">
        <f>RYTTERDATA!B16</f>
        <v>Ida Povlsen</v>
      </c>
      <c r="C16" s="82" t="s">
        <v>59</v>
      </c>
      <c r="D16" s="80"/>
      <c r="E16" s="123" t="b">
        <f>IF(C16="G",VLOOKUP(D16,'Matrix 150 m'!$D$4:$E$7837,2,FALSE))</f>
        <v>0</v>
      </c>
      <c r="F16" s="82" t="s">
        <v>59</v>
      </c>
      <c r="G16" s="80"/>
      <c r="H16" s="124" t="b">
        <f>IF(F16="S",VLOOKUP(G16,'Matrix 150 m'!$A$4:$B$10398,2,FALSE))</f>
        <v>0</v>
      </c>
      <c r="I16" s="77"/>
      <c r="J16" s="78">
        <f t="shared" si="0"/>
        <v>0</v>
      </c>
      <c r="K16" s="6"/>
      <c r="L16" s="17"/>
      <c r="M16" s="5"/>
    </row>
    <row r="17" spans="1:13" ht="15" customHeight="1">
      <c r="A17" s="75">
        <f>VLOOKUP(RYTTERDATA!A17,RYTTERDATA!A17,1,FALSE)</f>
        <v>34</v>
      </c>
      <c r="B17" s="129" t="str">
        <f>RYTTERDATA!B17</f>
        <v>Annika Jensen</v>
      </c>
      <c r="C17" s="82" t="s">
        <v>59</v>
      </c>
      <c r="D17" s="80"/>
      <c r="E17" s="123" t="b">
        <f>IF(C17="G",VLOOKUP(D17,'Matrix 150 m'!$D$4:$E$7837,2,FALSE))</f>
        <v>0</v>
      </c>
      <c r="F17" s="82" t="s">
        <v>59</v>
      </c>
      <c r="G17" s="80"/>
      <c r="H17" s="124" t="b">
        <f>IF(F17="S",VLOOKUP(G17,'Matrix 150 m'!$A$4:$B$10398,2,FALSE))</f>
        <v>0</v>
      </c>
      <c r="I17" s="77"/>
      <c r="J17" s="78">
        <f t="shared" si="0"/>
        <v>0</v>
      </c>
      <c r="K17" s="6"/>
      <c r="L17" s="17"/>
      <c r="M17" s="5"/>
    </row>
    <row r="18" spans="1:13" ht="15" customHeight="1">
      <c r="A18" s="75">
        <f>VLOOKUP(RYTTERDATA!A18,RYTTERDATA!A18,1,FALSE)</f>
        <v>35</v>
      </c>
      <c r="B18" s="129" t="str">
        <f>RYTTERDATA!B18</f>
        <v>Cecilie Jensen</v>
      </c>
      <c r="C18" s="82" t="s">
        <v>59</v>
      </c>
      <c r="D18" s="80"/>
      <c r="E18" s="123" t="b">
        <f>IF(C18="G",VLOOKUP(D18,'Matrix 150 m'!$D$4:$E$7837,2,FALSE))</f>
        <v>0</v>
      </c>
      <c r="F18" s="82" t="s">
        <v>59</v>
      </c>
      <c r="G18" s="80"/>
      <c r="H18" s="124" t="b">
        <f>IF(F18="S",VLOOKUP(G18,'Matrix 150 m'!$A$4:$B$10398,2,FALSE))</f>
        <v>0</v>
      </c>
      <c r="I18" s="77"/>
      <c r="J18" s="78">
        <f t="shared" si="0"/>
        <v>0</v>
      </c>
      <c r="K18" s="6"/>
      <c r="L18" s="17"/>
      <c r="M18" s="5"/>
    </row>
    <row r="19" spans="1:13" ht="15" customHeight="1">
      <c r="A19" s="75">
        <f>VLOOKUP(RYTTERDATA!A19,RYTTERDATA!A19,1,FALSE)</f>
        <v>36</v>
      </c>
      <c r="B19" s="129" t="str">
        <f>RYTTERDATA!B19</f>
        <v>Emilie Steinmejer</v>
      </c>
      <c r="C19" s="82" t="s">
        <v>59</v>
      </c>
      <c r="D19" s="80"/>
      <c r="E19" s="123" t="b">
        <f>IF(C19="G",VLOOKUP(D19,'Matrix 150 m'!$D$4:$E$7837,2,FALSE))</f>
        <v>0</v>
      </c>
      <c r="F19" s="82" t="s">
        <v>59</v>
      </c>
      <c r="G19" s="80"/>
      <c r="H19" s="124" t="b">
        <f>IF(F19="S",VLOOKUP(G19,'Matrix 150 m'!$A$4:$B$10398,2,FALSE))</f>
        <v>0</v>
      </c>
      <c r="I19" s="77"/>
      <c r="J19" s="78">
        <f t="shared" si="0"/>
        <v>0</v>
      </c>
      <c r="K19" s="6"/>
      <c r="L19" s="4"/>
    </row>
    <row r="20" spans="1:13" ht="15" customHeight="1">
      <c r="A20" s="75">
        <f>VLOOKUP(RYTTERDATA!A20,RYTTERDATA!A20,1,FALSE)</f>
        <v>65</v>
      </c>
      <c r="B20" s="129" t="str">
        <f>RYTTERDATA!B20</f>
        <v>Alexia Almskou</v>
      </c>
      <c r="C20" s="82" t="s">
        <v>59</v>
      </c>
      <c r="D20" s="80"/>
      <c r="E20" s="123" t="b">
        <f>IF(C20="G",VLOOKUP(D20,'Matrix 150 m'!$D$4:$E$7837,2,FALSE))</f>
        <v>0</v>
      </c>
      <c r="F20" s="82" t="s">
        <v>59</v>
      </c>
      <c r="G20" s="80"/>
      <c r="H20" s="124" t="b">
        <f>IF(F20="S",VLOOKUP(G20,'Matrix 150 m'!$A$4:$B$10398,2,FALSE))</f>
        <v>0</v>
      </c>
      <c r="I20" s="77"/>
      <c r="J20" s="78">
        <f t="shared" si="0"/>
        <v>0</v>
      </c>
      <c r="K20" s="6"/>
      <c r="L20" s="4"/>
    </row>
    <row r="21" spans="1:13" ht="15" customHeight="1">
      <c r="A21" s="75">
        <f>VLOOKUP(RYTTERDATA!A21,RYTTERDATA!A21,1,FALSE)</f>
        <v>51</v>
      </c>
      <c r="B21" s="129" t="str">
        <f>RYTTERDATA!B21</f>
        <v>Elisabeth Sørensen</v>
      </c>
      <c r="C21" s="82" t="s">
        <v>59</v>
      </c>
      <c r="D21" s="80"/>
      <c r="E21" s="123" t="b">
        <f>IF(C21="G",VLOOKUP(D21,'Matrix 150 m'!$D$4:$E$7837,2,FALSE))</f>
        <v>0</v>
      </c>
      <c r="F21" s="82" t="s">
        <v>59</v>
      </c>
      <c r="G21" s="80"/>
      <c r="H21" s="124" t="b">
        <f>IF(F21="S",VLOOKUP(G21,'Matrix 150 m'!$A$4:$B$10398,2,FALSE))</f>
        <v>0</v>
      </c>
      <c r="I21" s="77"/>
      <c r="J21" s="78">
        <f t="shared" si="0"/>
        <v>0</v>
      </c>
    </row>
    <row r="22" spans="1:13" ht="15" customHeight="1">
      <c r="A22" s="75">
        <f>VLOOKUP(RYTTERDATA!A22,RYTTERDATA!A22,1,FALSE)</f>
        <v>37</v>
      </c>
      <c r="B22" s="129" t="str">
        <f>RYTTERDATA!B22</f>
        <v>Jenny Hedegaard</v>
      </c>
      <c r="C22" s="82" t="s">
        <v>59</v>
      </c>
      <c r="D22" s="82"/>
      <c r="E22" s="123" t="b">
        <f>IF(C22="G",VLOOKUP(D22,'Matrix 150 m'!$D$4:$E$7837,2,FALSE))</f>
        <v>0</v>
      </c>
      <c r="F22" s="82" t="s">
        <v>59</v>
      </c>
      <c r="G22" s="82"/>
      <c r="H22" s="124" t="b">
        <f>IF(F22="S",VLOOKUP(G22,'Matrix 150 m'!$A$4:$B$10398,2,FALSE))</f>
        <v>0</v>
      </c>
      <c r="I22" s="82"/>
      <c r="J22" s="78">
        <f t="shared" si="0"/>
        <v>0</v>
      </c>
    </row>
    <row r="23" spans="1:13" ht="15" customHeight="1">
      <c r="A23" s="75">
        <f>VLOOKUP(RYTTERDATA!A23,RYTTERDATA!A23,1,FALSE)</f>
        <v>39</v>
      </c>
      <c r="B23" s="129" t="str">
        <f>RYTTERDATA!B23</f>
        <v>Christina Ebbe</v>
      </c>
      <c r="C23" s="82" t="s">
        <v>59</v>
      </c>
      <c r="D23" s="82"/>
      <c r="E23" s="123" t="b">
        <f>IF(C23="G",VLOOKUP(D23,'Matrix 150 m'!$D$4:$E$7837,2,FALSE))</f>
        <v>0</v>
      </c>
      <c r="F23" s="82" t="s">
        <v>59</v>
      </c>
      <c r="G23" s="82"/>
      <c r="H23" s="124" t="b">
        <f>IF(F23="S",VLOOKUP(G23,'Matrix 150 m'!$A$4:$B$10398,2,FALSE))</f>
        <v>0</v>
      </c>
      <c r="I23" s="82"/>
      <c r="J23" s="78">
        <f t="shared" si="0"/>
        <v>0</v>
      </c>
    </row>
    <row r="24" spans="1:13" ht="15" customHeight="1">
      <c r="A24" s="75">
        <f>VLOOKUP(RYTTERDATA!A24,RYTTERDATA!A24,1,FALSE)</f>
        <v>40</v>
      </c>
      <c r="B24" s="129" t="str">
        <f>RYTTERDATA!B24</f>
        <v>Heidi Hedegård</v>
      </c>
      <c r="C24" s="82" t="s">
        <v>59</v>
      </c>
      <c r="D24" s="82"/>
      <c r="E24" s="123" t="b">
        <f>IF(C24="G",VLOOKUP(D24,'Matrix 150 m'!$D$4:$E$7837,2,FALSE))</f>
        <v>0</v>
      </c>
      <c r="F24" s="82" t="s">
        <v>59</v>
      </c>
      <c r="G24" s="82"/>
      <c r="H24" s="124" t="b">
        <f>IF(F24="S",VLOOKUP(G24,'Matrix 150 m'!$A$4:$B$10398,2,FALSE))</f>
        <v>0</v>
      </c>
      <c r="I24" s="82"/>
      <c r="J24" s="78">
        <f t="shared" si="0"/>
        <v>0</v>
      </c>
    </row>
    <row r="25" spans="1:13" ht="15" customHeight="1">
      <c r="A25" s="75">
        <f>VLOOKUP(RYTTERDATA!A25,RYTTERDATA!A25,1,FALSE)</f>
        <v>41</v>
      </c>
      <c r="B25" s="129" t="str">
        <f>RYTTERDATA!B25</f>
        <v>Sarah Skjødt</v>
      </c>
      <c r="C25" s="82" t="s">
        <v>59</v>
      </c>
      <c r="D25" s="82"/>
      <c r="E25" s="123" t="b">
        <f>IF(C25="G",VLOOKUP(D25,'Matrix 150 m'!$D$4:$E$7837,2,FALSE))</f>
        <v>0</v>
      </c>
      <c r="F25" s="82" t="s">
        <v>59</v>
      </c>
      <c r="G25" s="82"/>
      <c r="H25" s="124" t="b">
        <f>IF(F25="S",VLOOKUP(G25,'Matrix 150 m'!$A$4:$B$10398,2,FALSE))</f>
        <v>0</v>
      </c>
      <c r="I25" s="82"/>
      <c r="J25" s="78">
        <f t="shared" si="0"/>
        <v>0</v>
      </c>
    </row>
    <row r="26" spans="1:13" ht="15" customHeight="1">
      <c r="A26" s="75">
        <f>VLOOKUP(RYTTERDATA!A26,RYTTERDATA!A26,1,FALSE)</f>
        <v>42</v>
      </c>
      <c r="B26" s="129" t="str">
        <f>RYTTERDATA!B26</f>
        <v>Benjamin Antomisen</v>
      </c>
      <c r="C26" s="82" t="s">
        <v>59</v>
      </c>
      <c r="D26" s="82"/>
      <c r="E26" s="123" t="b">
        <f>IF(C26="G",VLOOKUP(D26,'Matrix 150 m'!$D$4:$E$7837,2,FALSE))</f>
        <v>0</v>
      </c>
      <c r="F26" s="82" t="s">
        <v>59</v>
      </c>
      <c r="G26" s="82"/>
      <c r="H26" s="124" t="b">
        <f>IF(F26="S",VLOOKUP(G26,'Matrix 150 m'!$A$4:$B$10398,2,FALSE))</f>
        <v>0</v>
      </c>
      <c r="I26" s="82"/>
      <c r="J26" s="78">
        <f t="shared" si="0"/>
        <v>0</v>
      </c>
    </row>
    <row r="27" spans="1:13" ht="15" customHeight="1">
      <c r="A27" s="75">
        <f>VLOOKUP(RYTTERDATA!A27,RYTTERDATA!A27,1,FALSE)</f>
        <v>47</v>
      </c>
      <c r="B27" s="129" t="str">
        <f>RYTTERDATA!B27</f>
        <v>Emma Lassen</v>
      </c>
      <c r="C27" s="82" t="s">
        <v>59</v>
      </c>
      <c r="D27" s="82"/>
      <c r="E27" s="123" t="b">
        <f>IF(C27="G",VLOOKUP(D27,'Matrix 150 m'!$D$4:$E$7837,2,FALSE))</f>
        <v>0</v>
      </c>
      <c r="F27" s="82" t="s">
        <v>59</v>
      </c>
      <c r="G27" s="82"/>
      <c r="H27" s="124" t="b">
        <f>IF(F27="S",VLOOKUP(G27,'Matrix 150 m'!$A$4:$B$10398,2,FALSE))</f>
        <v>0</v>
      </c>
      <c r="I27" s="82"/>
      <c r="J27" s="78">
        <f t="shared" si="0"/>
        <v>0</v>
      </c>
    </row>
    <row r="28" spans="1:13" ht="15" customHeight="1">
      <c r="A28" s="75">
        <f>VLOOKUP(RYTTERDATA!A28,RYTTERDATA!A28,1,FALSE)</f>
        <v>43</v>
      </c>
      <c r="B28" s="129" t="str">
        <f>RYTTERDATA!B28</f>
        <v>Naja Andersen</v>
      </c>
      <c r="C28" s="82" t="s">
        <v>59</v>
      </c>
      <c r="D28" s="82"/>
      <c r="E28" s="123" t="b">
        <f>IF(C28="G",VLOOKUP(D28,'Matrix 150 m'!$D$4:$E$7837,2,FALSE))</f>
        <v>0</v>
      </c>
      <c r="F28" s="82" t="s">
        <v>59</v>
      </c>
      <c r="G28" s="82"/>
      <c r="H28" s="124" t="b">
        <f>IF(F28="S",VLOOKUP(G28,'Matrix 150 m'!$A$4:$B$10398,2,FALSE))</f>
        <v>0</v>
      </c>
      <c r="I28" s="82"/>
      <c r="J28" s="78">
        <f t="shared" si="0"/>
        <v>0</v>
      </c>
    </row>
    <row r="29" spans="1:13" ht="15" customHeight="1">
      <c r="A29" s="75">
        <f>VLOOKUP(RYTTERDATA!A29,RYTTERDATA!A29,1,FALSE)</f>
        <v>45</v>
      </c>
      <c r="B29" s="129" t="str">
        <f>RYTTERDATA!B29</f>
        <v>Alexia Almskou</v>
      </c>
      <c r="C29" s="82" t="s">
        <v>59</v>
      </c>
      <c r="D29" s="82"/>
      <c r="E29" s="123" t="b">
        <f>IF(C29="G",VLOOKUP(D29,'Matrix 150 m'!$D$4:$E$7837,2,FALSE))</f>
        <v>0</v>
      </c>
      <c r="F29" s="82" t="s">
        <v>59</v>
      </c>
      <c r="G29" s="82"/>
      <c r="H29" s="124" t="b">
        <f>IF(F29="S",VLOOKUP(G29,'Matrix 150 m'!$A$4:$B$10398,2,FALSE))</f>
        <v>0</v>
      </c>
      <c r="I29" s="82"/>
      <c r="J29" s="78">
        <f t="shared" si="0"/>
        <v>0</v>
      </c>
    </row>
    <row r="30" spans="1:13" ht="15" customHeight="1">
      <c r="A30" s="75">
        <f>VLOOKUP(RYTTERDATA!A30,RYTTERDATA!A30,1,FALSE)</f>
        <v>46</v>
      </c>
      <c r="B30" s="129" t="str">
        <f>RYTTERDATA!B30</f>
        <v>Pernille Hansen</v>
      </c>
      <c r="C30" s="82" t="s">
        <v>59</v>
      </c>
      <c r="D30" s="82"/>
      <c r="E30" s="123" t="b">
        <f>IF(C30="G",VLOOKUP(D30,'Matrix 150 m'!$D$4:$E$7837,2,FALSE))</f>
        <v>0</v>
      </c>
      <c r="F30" s="82" t="s">
        <v>59</v>
      </c>
      <c r="G30" s="82"/>
      <c r="H30" s="124" t="b">
        <f>IF(F30="S",VLOOKUP(G30,'Matrix 150 m'!$A$4:$B$10398,2,FALSE))</f>
        <v>0</v>
      </c>
      <c r="I30" s="82"/>
      <c r="J30" s="78">
        <f t="shared" si="0"/>
        <v>0</v>
      </c>
    </row>
    <row r="31" spans="1:13" ht="15" customHeight="1">
      <c r="A31" s="75">
        <f>VLOOKUP(RYTTERDATA!A31,RYTTERDATA!A31,1,FALSE)</f>
        <v>44</v>
      </c>
      <c r="B31" s="129" t="str">
        <f>RYTTERDATA!B31</f>
        <v>Katrine Lundstrøm</v>
      </c>
      <c r="C31" s="82" t="s">
        <v>59</v>
      </c>
      <c r="D31" s="82"/>
      <c r="E31" s="123" t="b">
        <f>IF(C31="G",VLOOKUP(D31,'Matrix 150 m'!$D$4:$E$7837,2,FALSE))</f>
        <v>0</v>
      </c>
      <c r="F31" s="82" t="s">
        <v>59</v>
      </c>
      <c r="G31" s="82"/>
      <c r="H31" s="124" t="b">
        <f>IF(F31="S",VLOOKUP(G31,'Matrix 150 m'!$A$4:$B$10398,2,FALSE))</f>
        <v>0</v>
      </c>
      <c r="I31" s="82"/>
      <c r="J31" s="78">
        <f t="shared" si="0"/>
        <v>0</v>
      </c>
    </row>
    <row r="32" spans="1:13" ht="15" customHeight="1">
      <c r="A32" s="75">
        <f>VLOOKUP(RYTTERDATA!A32,RYTTERDATA!A32,1,FALSE)</f>
        <v>38</v>
      </c>
      <c r="B32" s="129" t="str">
        <f>RYTTERDATA!B32</f>
        <v>Tilde Lindhardt</v>
      </c>
      <c r="C32" s="82" t="s">
        <v>59</v>
      </c>
      <c r="D32" s="82"/>
      <c r="E32" s="123" t="b">
        <f>IF(C32="G",VLOOKUP(D32,'Matrix 150 m'!$D$4:$E$7837,2,FALSE))</f>
        <v>0</v>
      </c>
      <c r="F32" s="82" t="s">
        <v>59</v>
      </c>
      <c r="G32" s="82"/>
      <c r="H32" s="124" t="b">
        <f>IF(F32="S",VLOOKUP(G32,'Matrix 150 m'!$A$4:$B$10398,2,FALSE))</f>
        <v>0</v>
      </c>
      <c r="I32" s="82"/>
      <c r="J32" s="78">
        <f t="shared" si="0"/>
        <v>0</v>
      </c>
    </row>
    <row r="33" spans="1:10" ht="15" customHeight="1">
      <c r="A33" s="75">
        <f>VLOOKUP(RYTTERDATA!A33,RYTTERDATA!A33,1,FALSE)</f>
        <v>48</v>
      </c>
      <c r="B33" s="129" t="str">
        <f>RYTTERDATA!B33</f>
        <v>Christina Norman Sørensen</v>
      </c>
      <c r="C33" s="82" t="s">
        <v>59</v>
      </c>
      <c r="D33" s="82"/>
      <c r="E33" s="123" t="b">
        <f>IF(C33="G",VLOOKUP(D33,'Matrix 150 m'!$D$4:$E$7837,2,FALSE))</f>
        <v>0</v>
      </c>
      <c r="F33" s="82" t="s">
        <v>59</v>
      </c>
      <c r="G33" s="82"/>
      <c r="H33" s="124" t="b">
        <f>IF(F33="S",VLOOKUP(G33,'Matrix 150 m'!$A$4:$B$10398,2,FALSE))</f>
        <v>0</v>
      </c>
      <c r="I33" s="82"/>
      <c r="J33" s="78">
        <f t="shared" si="0"/>
        <v>0</v>
      </c>
    </row>
    <row r="34" spans="1:10" ht="15" customHeight="1">
      <c r="A34" s="75">
        <f>VLOOKUP(RYTTERDATA!A34,RYTTERDATA!A34,1,FALSE)</f>
        <v>49</v>
      </c>
      <c r="B34" s="129" t="str">
        <f>RYTTERDATA!B34</f>
        <v>Lena Johansson</v>
      </c>
      <c r="C34" s="82" t="s">
        <v>59</v>
      </c>
      <c r="D34" s="82"/>
      <c r="E34" s="123" t="b">
        <f>IF(C34="G",VLOOKUP(D34,'Matrix 150 m'!$D$4:$E$7837,2,FALSE))</f>
        <v>0</v>
      </c>
      <c r="F34" s="82" t="s">
        <v>59</v>
      </c>
      <c r="G34" s="82"/>
      <c r="H34" s="124" t="b">
        <f>IF(F34="S",VLOOKUP(G34,'Matrix 150 m'!$A$4:$B$10398,2,FALSE))</f>
        <v>0</v>
      </c>
      <c r="I34" s="82"/>
      <c r="J34" s="78">
        <f t="shared" si="0"/>
        <v>0</v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N39"/>
  <sheetViews>
    <sheetView topLeftCell="A19" zoomScale="115" zoomScaleNormal="115" workbookViewId="0">
      <selection activeCell="G33" sqref="G33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hidden="1" customWidth="1"/>
    <col min="6" max="6" width="10.140625" style="233" hidden="1" customWidth="1"/>
    <col min="7" max="7" width="10" style="233" customWidth="1"/>
    <col min="8" max="8" width="8.5703125" style="233" hidden="1" customWidth="1"/>
    <col min="9" max="9" width="10.140625" style="233" hidden="1" customWidth="1"/>
    <col min="10" max="10" width="7.28515625" style="233" hidden="1" customWidth="1"/>
    <col min="11" max="11" width="7.140625" style="233" hidden="1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4" ht="15" customHeight="1">
      <c r="A1" s="328" t="s">
        <v>257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262"/>
      <c r="N1" s="262"/>
    </row>
    <row r="2" spans="1:14" ht="15" customHeight="1">
      <c r="A2" s="328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262"/>
      <c r="N2" s="262"/>
    </row>
    <row r="3" spans="1:14">
      <c r="B3" s="233" t="s">
        <v>177</v>
      </c>
      <c r="E3" s="269" t="e">
        <f>SUM(E5:E34)-(SUM('POR hele udreg.'!M5:M34))</f>
        <v>#VALUE!</v>
      </c>
      <c r="F3" s="269">
        <f>SUM(F5:F34)-SUM('MA udregning 75 m'!J5:J34)-SUM('MA udregning 100 m'!J5:J34)-SUM('MA udregning 150 m'!J5:J34)</f>
        <v>0</v>
      </c>
      <c r="G3" s="269">
        <f>SUM(G5:G34)-SUM('PTV Udreg.'!AE8:AE37)</f>
        <v>0</v>
      </c>
      <c r="H3" s="269">
        <f>SUM(H5:H34)-SUM(E5:G34)</f>
        <v>0</v>
      </c>
      <c r="J3" s="270"/>
      <c r="K3" s="270"/>
      <c r="L3" s="270"/>
      <c r="M3" s="87"/>
      <c r="N3" s="87"/>
    </row>
    <row r="4" spans="1:14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1" t="s">
        <v>27</v>
      </c>
      <c r="F4" s="272" t="s">
        <v>17</v>
      </c>
      <c r="G4" s="273" t="s">
        <v>104</v>
      </c>
      <c r="H4" s="274" t="s">
        <v>15</v>
      </c>
      <c r="I4" s="88" t="s">
        <v>105</v>
      </c>
      <c r="J4" s="88" t="s">
        <v>48</v>
      </c>
      <c r="K4" s="88" t="s">
        <v>168</v>
      </c>
      <c r="L4" s="291" t="s">
        <v>196</v>
      </c>
      <c r="M4" s="87"/>
      <c r="N4" s="263"/>
    </row>
    <row r="5" spans="1:14">
      <c r="A5" s="85">
        <f>VLOOKUP(RYTTERDATA!A5,RYTTERDATA!A5,1,FALSE)</f>
        <v>30</v>
      </c>
      <c r="B5" s="275" t="str">
        <f>VLOOKUP(A5,RYTTERDATA!$A$5:$B$34,2,FALSE)</f>
        <v>Emma Lassen</v>
      </c>
      <c r="C5" s="275" t="str">
        <f>VLOOKUP(A5,RYTTERDATA!$A$5:$C$34,3,FALSE)</f>
        <v>Patrick</v>
      </c>
      <c r="D5" s="85" t="str">
        <f>VLOOKUP(A5,RYTTERDATA!$A$5:$D$34,4,FALSE)</f>
        <v>KLIK</v>
      </c>
      <c r="E5" s="276">
        <v>0</v>
      </c>
      <c r="F5" s="277">
        <v>0</v>
      </c>
      <c r="G5" s="278">
        <f>IF(B5&lt;&gt;0,(VLOOKUP(A5,'PTV Udreg.'!$J$8:$AG$40,22,FALSE)),"")</f>
        <v>74</v>
      </c>
      <c r="H5" s="279">
        <f t="shared" ref="H5:H36" si="0">IF(B5&lt;&gt;0,(SUM(E5:G5)),"")</f>
        <v>74</v>
      </c>
      <c r="I5" s="280">
        <f t="shared" ref="I5:I36" si="1">IF(B5&lt;&gt;0,RANK(E5,$E$5:$E$34),"")</f>
        <v>1</v>
      </c>
      <c r="J5" s="280">
        <f t="shared" ref="J5:J36" si="2">IF(B5&lt;&gt;0,RANK(F5,F$5:F$34),"")</f>
        <v>1</v>
      </c>
      <c r="K5" s="280">
        <f t="shared" ref="K5:K36" si="3">IF(B5&lt;&gt;0,RANK(G5,G$5:G$37),"")</f>
        <v>19</v>
      </c>
      <c r="L5" s="280">
        <f>IF(B5&lt;&gt;0,RANK(H5,H$5:H$37),"")</f>
        <v>19</v>
      </c>
      <c r="M5" s="264"/>
      <c r="N5" s="265"/>
    </row>
    <row r="6" spans="1:14">
      <c r="A6" s="85">
        <f>VLOOKUP(RYTTERDATA!A6,RYTTERDATA!A6,1,FALSE)</f>
        <v>24</v>
      </c>
      <c r="B6" s="275" t="str">
        <f>VLOOKUP(A6,RYTTERDATA!$A$5:$B$34,2,FALSE)</f>
        <v>Zeziliea Larsen</v>
      </c>
      <c r="C6" s="275" t="str">
        <f>VLOOKUP(A6,RYTTERDATA!$A$5:$C$34,3,FALSE)</f>
        <v>Basse</v>
      </c>
      <c r="D6" s="85" t="str">
        <f>VLOOKUP(A6,RYTTERDATA!$A$5:$D$34,4,FALSE)</f>
        <v>KLIK</v>
      </c>
      <c r="E6" s="276">
        <v>0</v>
      </c>
      <c r="F6" s="277">
        <v>0</v>
      </c>
      <c r="G6" s="278">
        <f>IF(B6&lt;&gt;0,(VLOOKUP(A6,'PTV Udreg.'!$J$8:$AG$40,22,FALSE)),"")</f>
        <v>108</v>
      </c>
      <c r="H6" s="279">
        <f t="shared" si="0"/>
        <v>108</v>
      </c>
      <c r="I6" s="280">
        <f t="shared" si="1"/>
        <v>1</v>
      </c>
      <c r="J6" s="280">
        <f t="shared" si="2"/>
        <v>1</v>
      </c>
      <c r="K6" s="280">
        <f t="shared" si="3"/>
        <v>1</v>
      </c>
      <c r="L6" s="280">
        <f t="shared" ref="L6:L36" si="4">IF(B6&lt;&gt;0,RANK(H6,H$5:H$37),"")</f>
        <v>1</v>
      </c>
      <c r="M6" s="266"/>
      <c r="N6" s="267"/>
    </row>
    <row r="7" spans="1:14">
      <c r="A7" s="85">
        <f>VLOOKUP(RYTTERDATA!A7,RYTTERDATA!A7,1,FALSE)</f>
        <v>7</v>
      </c>
      <c r="B7" s="275" t="str">
        <f>VLOOKUP(A7,RYTTERDATA!$A$5:$B$34,2,FALSE)</f>
        <v>Emilie Nielsen</v>
      </c>
      <c r="C7" s="275" t="str">
        <f>VLOOKUP(A7,RYTTERDATA!$A$5:$C$34,3,FALSE)</f>
        <v>Ajea</v>
      </c>
      <c r="D7" s="85" t="str">
        <f>VLOOKUP(A7,RYTTERDATA!$A$5:$D$34,4,FALSE)</f>
        <v>SGR</v>
      </c>
      <c r="E7" s="276">
        <v>0</v>
      </c>
      <c r="F7" s="277">
        <v>0</v>
      </c>
      <c r="G7" s="278">
        <f>IF(B7&lt;&gt;0,(VLOOKUP(A7,'PTV Udreg.'!$J$8:$AG$40,22,FALSE)),"")</f>
        <v>0</v>
      </c>
      <c r="H7" s="279">
        <f t="shared" si="0"/>
        <v>0</v>
      </c>
      <c r="I7" s="280">
        <f t="shared" si="1"/>
        <v>1</v>
      </c>
      <c r="J7" s="280">
        <f t="shared" si="2"/>
        <v>1</v>
      </c>
      <c r="K7" s="280">
        <f t="shared" si="3"/>
        <v>31</v>
      </c>
      <c r="L7" s="280">
        <f t="shared" si="4"/>
        <v>31</v>
      </c>
      <c r="M7" s="266"/>
      <c r="N7" s="267"/>
    </row>
    <row r="8" spans="1:14">
      <c r="A8" s="85">
        <f>VLOOKUP(RYTTERDATA!A8,RYTTERDATA!A8,1,FALSE)</f>
        <v>20</v>
      </c>
      <c r="B8" s="275" t="str">
        <f>VLOOKUP(A8,RYTTERDATA!$A$5:$B$34,2,FALSE)</f>
        <v>Anton Ploug Rogren</v>
      </c>
      <c r="C8" s="275" t="str">
        <f>VLOOKUP(A8,RYTTERDATA!$A$5:$C$34,3,FALSE)</f>
        <v>Mica</v>
      </c>
      <c r="D8" s="85" t="str">
        <f>VLOOKUP(A8,RYTTERDATA!$A$5:$D$34,4,FALSE)</f>
        <v>SAR</v>
      </c>
      <c r="E8" s="276">
        <v>0</v>
      </c>
      <c r="F8" s="277">
        <v>0</v>
      </c>
      <c r="G8" s="278">
        <f>IF(B8&lt;&gt;0,(VLOOKUP(A8,'PTV Udreg.'!$J$8:$AG$40,22,FALSE)),"")</f>
        <v>85</v>
      </c>
      <c r="H8" s="279">
        <f t="shared" si="0"/>
        <v>85</v>
      </c>
      <c r="I8" s="280">
        <f t="shared" si="1"/>
        <v>1</v>
      </c>
      <c r="J8" s="280">
        <f t="shared" si="2"/>
        <v>1</v>
      </c>
      <c r="K8" s="280">
        <f t="shared" si="3"/>
        <v>13</v>
      </c>
      <c r="L8" s="280">
        <f t="shared" si="4"/>
        <v>13</v>
      </c>
      <c r="M8" s="266"/>
      <c r="N8" s="267"/>
    </row>
    <row r="9" spans="1:14">
      <c r="A9" s="85">
        <f>VLOOKUP(RYTTERDATA!A9,RYTTERDATA!A9,1,FALSE)</f>
        <v>31</v>
      </c>
      <c r="B9" s="275" t="str">
        <f>VLOOKUP(A9,RYTTERDATA!$A$5:$B$34,2,FALSE)</f>
        <v>Anne Lise Hansen</v>
      </c>
      <c r="C9" s="275" t="str">
        <f>VLOOKUP(A9,RYTTERDATA!$A$5:$C$34,3,FALSE)</f>
        <v>Ditmar</v>
      </c>
      <c r="D9" s="85" t="str">
        <f>VLOOKUP(A9,RYTTERDATA!$A$5:$D$34,4,FALSE)</f>
        <v>KLIK</v>
      </c>
      <c r="E9" s="276">
        <v>0</v>
      </c>
      <c r="F9" s="277">
        <v>0</v>
      </c>
      <c r="G9" s="278">
        <f>IF(B9&lt;&gt;0,(VLOOKUP(A9,'PTV Udreg.'!$J$8:$AG$40,22,FALSE)),"")</f>
        <v>60</v>
      </c>
      <c r="H9" s="279">
        <f t="shared" si="0"/>
        <v>60</v>
      </c>
      <c r="I9" s="280">
        <f t="shared" si="1"/>
        <v>1</v>
      </c>
      <c r="J9" s="280">
        <f t="shared" si="2"/>
        <v>1</v>
      </c>
      <c r="K9" s="280">
        <f t="shared" si="3"/>
        <v>26</v>
      </c>
      <c r="L9" s="280">
        <f t="shared" si="4"/>
        <v>26</v>
      </c>
      <c r="M9" s="266"/>
      <c r="N9" s="267"/>
    </row>
    <row r="10" spans="1:14">
      <c r="A10" s="85">
        <f>VLOOKUP(RYTTERDATA!A10,RYTTERDATA!A10,1,FALSE)</f>
        <v>32</v>
      </c>
      <c r="B10" s="275" t="str">
        <f>VLOOKUP(A10,RYTTERDATA!$A$5:$B$34,2,FALSE)</f>
        <v>Maibritt Andersen</v>
      </c>
      <c r="C10" s="275" t="str">
        <f>VLOOKUP(A10,RYTTERDATA!$A$5:$C$34,3,FALSE)</f>
        <v>Speedy</v>
      </c>
      <c r="D10" s="85" t="str">
        <f>VLOOKUP(A10,RYTTERDATA!$A$5:$D$34,4,FALSE)</f>
        <v>KLIK</v>
      </c>
      <c r="E10" s="276">
        <v>0</v>
      </c>
      <c r="F10" s="277">
        <v>0</v>
      </c>
      <c r="G10" s="278">
        <f>IF(B10&lt;&gt;0,(VLOOKUP(A10,'PTV Udreg.'!$J$8:$AG$40,22,FALSE)),"")</f>
        <v>101</v>
      </c>
      <c r="H10" s="279">
        <f t="shared" si="0"/>
        <v>101</v>
      </c>
      <c r="I10" s="280">
        <f t="shared" si="1"/>
        <v>1</v>
      </c>
      <c r="J10" s="280">
        <f t="shared" si="2"/>
        <v>1</v>
      </c>
      <c r="K10" s="280">
        <f t="shared" si="3"/>
        <v>2</v>
      </c>
      <c r="L10" s="280">
        <f t="shared" si="4"/>
        <v>2</v>
      </c>
      <c r="M10" s="264"/>
      <c r="N10" s="267"/>
    </row>
    <row r="11" spans="1:14">
      <c r="A11" s="85">
        <f>VLOOKUP(RYTTERDATA!A11,RYTTERDATA!A11,1,FALSE)</f>
        <v>25</v>
      </c>
      <c r="B11" s="275" t="str">
        <f>VLOOKUP(A11,RYTTERDATA!$A$5:$B$34,2,FALSE)</f>
        <v>Julie Andrea Cheung</v>
      </c>
      <c r="C11" s="275" t="str">
        <f>VLOOKUP(A11,RYTTERDATA!$A$5:$C$34,3,FALSE)</f>
        <v>Rubina fra Nord</v>
      </c>
      <c r="D11" s="85" t="str">
        <f>VLOOKUP(A11,RYTTERDATA!$A$5:$D$34,4,FALSE)</f>
        <v>FRKS</v>
      </c>
      <c r="E11" s="276">
        <v>0</v>
      </c>
      <c r="F11" s="277">
        <v>0</v>
      </c>
      <c r="G11" s="278">
        <f>IF(B11&lt;&gt;0,(VLOOKUP(A11,'PTV Udreg.'!$J$8:$AG$40,22,FALSE)),"")</f>
        <v>99</v>
      </c>
      <c r="H11" s="279">
        <f t="shared" si="0"/>
        <v>99</v>
      </c>
      <c r="I11" s="280">
        <f t="shared" si="1"/>
        <v>1</v>
      </c>
      <c r="J11" s="280">
        <f t="shared" si="2"/>
        <v>1</v>
      </c>
      <c r="K11" s="280">
        <f t="shared" si="3"/>
        <v>3</v>
      </c>
      <c r="L11" s="280">
        <f t="shared" si="4"/>
        <v>3</v>
      </c>
      <c r="M11" s="266"/>
    </row>
    <row r="12" spans="1:14" ht="25.5">
      <c r="A12" s="85">
        <f>VLOOKUP(RYTTERDATA!A12,RYTTERDATA!A12,1,FALSE)</f>
        <v>8</v>
      </c>
      <c r="B12" s="275" t="str">
        <f>VLOOKUP(A12,RYTTERDATA!$A$5:$B$34,2,FALSE)</f>
        <v>Anja Sigvard Nielsen</v>
      </c>
      <c r="C12" s="275" t="str">
        <f>VLOOKUP(A12,RYTTERDATA!$A$5:$C$34,3,FALSE)</f>
        <v>Bokki fra Blanshoved</v>
      </c>
      <c r="D12" s="85" t="str">
        <f>VLOOKUP(A12,RYTTERDATA!$A$5:$D$34,4,FALSE)</f>
        <v>XØLR</v>
      </c>
      <c r="E12" s="276">
        <v>0</v>
      </c>
      <c r="F12" s="277">
        <v>0</v>
      </c>
      <c r="G12" s="278">
        <f>IF(B12&lt;&gt;0,(VLOOKUP(A12,'PTV Udreg.'!$J$8:$AG$40,22,FALSE)),"")</f>
        <v>92</v>
      </c>
      <c r="H12" s="279">
        <f t="shared" si="0"/>
        <v>92</v>
      </c>
      <c r="I12" s="280">
        <f t="shared" si="1"/>
        <v>1</v>
      </c>
      <c r="J12" s="280">
        <f t="shared" si="2"/>
        <v>1</v>
      </c>
      <c r="K12" s="280">
        <f t="shared" si="3"/>
        <v>10</v>
      </c>
      <c r="L12" s="280">
        <f t="shared" si="4"/>
        <v>10</v>
      </c>
      <c r="M12" s="87"/>
    </row>
    <row r="13" spans="1:14">
      <c r="A13" s="85">
        <f>VLOOKUP(RYTTERDATA!A13,RYTTERDATA!A13,1,FALSE)</f>
        <v>26</v>
      </c>
      <c r="B13" s="275" t="str">
        <f>VLOOKUP(A13,RYTTERDATA!$A$5:$B$34,2,FALSE)</f>
        <v>Kirstine Haugaard</v>
      </c>
      <c r="C13" s="275" t="str">
        <f>VLOOKUP(A13,RYTTERDATA!$A$5:$C$34,3,FALSE)</f>
        <v>Danbars Legacy DK</v>
      </c>
      <c r="D13" s="85" t="str">
        <f>VLOOKUP(A13,RYTTERDATA!$A$5:$D$34,4,FALSE)</f>
        <v>SLS</v>
      </c>
      <c r="E13" s="276">
        <v>0</v>
      </c>
      <c r="F13" s="277">
        <v>0</v>
      </c>
      <c r="G13" s="278">
        <f>IF(B13&lt;&gt;0,(VLOOKUP(A13,'PTV Udreg.'!$J$8:$AG$40,22,FALSE)),"")</f>
        <v>0</v>
      </c>
      <c r="H13" s="279">
        <f t="shared" si="0"/>
        <v>0</v>
      </c>
      <c r="I13" s="280">
        <f t="shared" si="1"/>
        <v>1</v>
      </c>
      <c r="J13" s="280">
        <f t="shared" si="2"/>
        <v>1</v>
      </c>
      <c r="K13" s="280">
        <f t="shared" si="3"/>
        <v>31</v>
      </c>
      <c r="L13" s="280">
        <f t="shared" si="4"/>
        <v>31</v>
      </c>
      <c r="M13" s="87"/>
    </row>
    <row r="14" spans="1:14">
      <c r="A14" s="85">
        <f>VLOOKUP(RYTTERDATA!A14,RYTTERDATA!A14,1,FALSE)</f>
        <v>27</v>
      </c>
      <c r="B14" s="275" t="str">
        <f>VLOOKUP(A14,RYTTERDATA!$A$5:$B$34,2,FALSE)</f>
        <v>Pernille Skov Sørensen</v>
      </c>
      <c r="C14" s="275" t="str">
        <f>VLOOKUP(A14,RYTTERDATA!$A$5:$C$34,3,FALSE)</f>
        <v>Tarok Bjerget</v>
      </c>
      <c r="D14" s="85" t="str">
        <f>VLOOKUP(A14,RYTTERDATA!$A$5:$D$34,4,FALSE)</f>
        <v>VASK</v>
      </c>
      <c r="E14" s="276">
        <v>0</v>
      </c>
      <c r="F14" s="277">
        <v>0</v>
      </c>
      <c r="G14" s="278">
        <f>IF(B14&lt;&gt;0,(VLOOKUP(A14,'PTV Udreg.'!$J$8:$AG$40,22,FALSE)),"")</f>
        <v>63</v>
      </c>
      <c r="H14" s="279">
        <f t="shared" si="0"/>
        <v>63</v>
      </c>
      <c r="I14" s="280">
        <f t="shared" si="1"/>
        <v>1</v>
      </c>
      <c r="J14" s="280">
        <f t="shared" si="2"/>
        <v>1</v>
      </c>
      <c r="K14" s="280">
        <f t="shared" si="3"/>
        <v>22</v>
      </c>
      <c r="L14" s="280">
        <f t="shared" si="4"/>
        <v>22</v>
      </c>
      <c r="M14" s="87"/>
    </row>
    <row r="15" spans="1:14" ht="25.5">
      <c r="A15" s="85">
        <f>VLOOKUP(RYTTERDATA!A15,RYTTERDATA!A15,1,FALSE)</f>
        <v>28</v>
      </c>
      <c r="B15" s="275" t="str">
        <f>VLOOKUP(A15,RYTTERDATA!$A$5:$B$34,2,FALSE)</f>
        <v>Aliena Marie Damgaard Svendsen</v>
      </c>
      <c r="C15" s="275" t="str">
        <f>VLOOKUP(A15,RYTTERDATA!$A$5:$C$34,3,FALSE)</f>
        <v>Quattro's Kidoko Star</v>
      </c>
      <c r="D15" s="85" t="str">
        <f>VLOOKUP(A15,RYTTERDATA!$A$5:$D$34,4,FALSE)</f>
        <v>LFHR</v>
      </c>
      <c r="E15" s="276">
        <v>0</v>
      </c>
      <c r="F15" s="277">
        <v>0</v>
      </c>
      <c r="G15" s="278">
        <f>IF(B15&lt;&gt;0,(VLOOKUP(A15,'PTV Udreg.'!$J$8:$AG$40,22,FALSE)),"")</f>
        <v>94</v>
      </c>
      <c r="H15" s="279">
        <f t="shared" si="0"/>
        <v>94</v>
      </c>
      <c r="I15" s="280">
        <f t="shared" si="1"/>
        <v>1</v>
      </c>
      <c r="J15" s="280">
        <f t="shared" si="2"/>
        <v>1</v>
      </c>
      <c r="K15" s="280">
        <f t="shared" si="3"/>
        <v>7</v>
      </c>
      <c r="L15" s="280">
        <f t="shared" si="4"/>
        <v>7</v>
      </c>
      <c r="M15" s="87"/>
    </row>
    <row r="16" spans="1:14">
      <c r="A16" s="85">
        <f>VLOOKUP(RYTTERDATA!A16,RYTTERDATA!A16,1,FALSE)</f>
        <v>33</v>
      </c>
      <c r="B16" s="275" t="str">
        <f>VLOOKUP(A16,RYTTERDATA!$A$5:$B$34,2,FALSE)</f>
        <v>Ida Povlsen</v>
      </c>
      <c r="C16" s="275" t="str">
        <f>VLOOKUP(A16,RYTTERDATA!$A$5:$C$34,3,FALSE)</f>
        <v>Ozzy</v>
      </c>
      <c r="D16" s="85" t="str">
        <f>VLOOKUP(A16,RYTTERDATA!$A$5:$D$34,4,FALSE)</f>
        <v>KLIK</v>
      </c>
      <c r="E16" s="276">
        <v>0</v>
      </c>
      <c r="F16" s="277">
        <v>0</v>
      </c>
      <c r="G16" s="278">
        <f>IF(B16&lt;&gt;0,(VLOOKUP(A16,'PTV Udreg.'!$J$8:$AG$40,22,FALSE)),"")</f>
        <v>0</v>
      </c>
      <c r="H16" s="279">
        <f t="shared" si="0"/>
        <v>0</v>
      </c>
      <c r="I16" s="280">
        <f t="shared" si="1"/>
        <v>1</v>
      </c>
      <c r="J16" s="280">
        <f t="shared" si="2"/>
        <v>1</v>
      </c>
      <c r="K16" s="280">
        <f t="shared" si="3"/>
        <v>31</v>
      </c>
      <c r="L16" s="280">
        <f t="shared" si="4"/>
        <v>31</v>
      </c>
      <c r="M16" s="87"/>
      <c r="N16" s="87"/>
    </row>
    <row r="17" spans="1:14">
      <c r="A17" s="85">
        <f>VLOOKUP(RYTTERDATA!A17,RYTTERDATA!A17,1,FALSE)</f>
        <v>34</v>
      </c>
      <c r="B17" s="275" t="str">
        <f>VLOOKUP(A17,RYTTERDATA!$A$5:$B$34,2,FALSE)</f>
        <v>Annika Jensen</v>
      </c>
      <c r="C17" s="275" t="str">
        <f>VLOOKUP(A17,RYTTERDATA!$A$5:$C$34,3,FALSE)</f>
        <v>Basse</v>
      </c>
      <c r="D17" s="85" t="str">
        <f>VLOOKUP(A17,RYTTERDATA!$A$5:$D$34,4,FALSE)</f>
        <v>KLIK</v>
      </c>
      <c r="E17" s="276">
        <v>0</v>
      </c>
      <c r="F17" s="277">
        <v>0</v>
      </c>
      <c r="G17" s="278">
        <f>IF(B17&lt;&gt;0,(VLOOKUP(A17,'PTV Udreg.'!$J$8:$AG$40,22,FALSE)),"")</f>
        <v>98</v>
      </c>
      <c r="H17" s="279">
        <f t="shared" si="0"/>
        <v>98</v>
      </c>
      <c r="I17" s="280">
        <f t="shared" si="1"/>
        <v>1</v>
      </c>
      <c r="J17" s="280">
        <f t="shared" si="2"/>
        <v>1</v>
      </c>
      <c r="K17" s="280">
        <f t="shared" si="3"/>
        <v>4</v>
      </c>
      <c r="L17" s="280">
        <f t="shared" si="4"/>
        <v>4</v>
      </c>
      <c r="M17" s="87"/>
      <c r="N17" s="87"/>
    </row>
    <row r="18" spans="1:14">
      <c r="A18" s="85">
        <f>VLOOKUP(RYTTERDATA!A18,RYTTERDATA!A18,1,FALSE)</f>
        <v>35</v>
      </c>
      <c r="B18" s="275" t="str">
        <f>VLOOKUP(A18,RYTTERDATA!$A$5:$B$34,2,FALSE)</f>
        <v>Cecilie Jensen</v>
      </c>
      <c r="C18" s="275" t="str">
        <f>VLOOKUP(A18,RYTTERDATA!$A$5:$C$34,3,FALSE)</f>
        <v>Bimse</v>
      </c>
      <c r="D18" s="85" t="str">
        <f>VLOOKUP(A18,RYTTERDATA!$A$5:$D$34,4,FALSE)</f>
        <v>KLIK</v>
      </c>
      <c r="E18" s="276">
        <v>0</v>
      </c>
      <c r="F18" s="277">
        <v>0</v>
      </c>
      <c r="G18" s="278">
        <f>IF(B18&lt;&gt;0,(VLOOKUP(A18,'PTV Udreg.'!$J$8:$AG$40,22,FALSE)),"")</f>
        <v>63</v>
      </c>
      <c r="H18" s="279">
        <f t="shared" si="0"/>
        <v>63</v>
      </c>
      <c r="I18" s="280">
        <f t="shared" si="1"/>
        <v>1</v>
      </c>
      <c r="J18" s="280">
        <f t="shared" si="2"/>
        <v>1</v>
      </c>
      <c r="K18" s="280">
        <f t="shared" si="3"/>
        <v>22</v>
      </c>
      <c r="L18" s="280">
        <f t="shared" si="4"/>
        <v>22</v>
      </c>
      <c r="M18" s="87"/>
      <c r="N18" s="87"/>
    </row>
    <row r="19" spans="1:14">
      <c r="A19" s="85">
        <f>VLOOKUP(RYTTERDATA!A19,RYTTERDATA!A19,1,FALSE)</f>
        <v>36</v>
      </c>
      <c r="B19" s="275" t="str">
        <f>VLOOKUP(A19,RYTTERDATA!$A$5:$B$34,2,FALSE)</f>
        <v>Emilie Steinmejer</v>
      </c>
      <c r="C19" s="275" t="str">
        <f>VLOOKUP(A19,RYTTERDATA!$A$5:$C$34,3,FALSE)</f>
        <v>Kutar</v>
      </c>
      <c r="D19" s="85" t="str">
        <f>VLOOKUP(A19,RYTTERDATA!$A$5:$D$34,4,FALSE)</f>
        <v>KLIK</v>
      </c>
      <c r="E19" s="276">
        <v>0</v>
      </c>
      <c r="F19" s="277">
        <v>0</v>
      </c>
      <c r="G19" s="278">
        <f>IF(B19&lt;&gt;0,(VLOOKUP(A19,'PTV Udreg.'!$J$8:$AG$40,22,FALSE)),"")</f>
        <v>80</v>
      </c>
      <c r="H19" s="279">
        <f t="shared" si="0"/>
        <v>80</v>
      </c>
      <c r="I19" s="280">
        <f t="shared" si="1"/>
        <v>1</v>
      </c>
      <c r="J19" s="280">
        <f t="shared" si="2"/>
        <v>1</v>
      </c>
      <c r="K19" s="280">
        <f t="shared" si="3"/>
        <v>17</v>
      </c>
      <c r="L19" s="280">
        <f t="shared" si="4"/>
        <v>17</v>
      </c>
      <c r="M19" s="87"/>
      <c r="N19" s="87"/>
    </row>
    <row r="20" spans="1:14">
      <c r="A20" s="85">
        <f>VLOOKUP(RYTTERDATA!A20,RYTTERDATA!A20,1,FALSE)</f>
        <v>65</v>
      </c>
      <c r="B20" s="275" t="str">
        <f>VLOOKUP(A20,RYTTERDATA!$A$5:$B$34,2,FALSE)</f>
        <v>Alexia Almskou</v>
      </c>
      <c r="C20" s="275" t="str">
        <f>VLOOKUP(A20,RYTTERDATA!$A$5:$C$34,3,FALSE)</f>
        <v>Nicon</v>
      </c>
      <c r="D20" s="85" t="str">
        <f>VLOOKUP(A20,RYTTERDATA!$A$5:$D$34,4,FALSE)</f>
        <v>KLIK</v>
      </c>
      <c r="E20" s="276">
        <v>0</v>
      </c>
      <c r="F20" s="277">
        <v>0</v>
      </c>
      <c r="G20" s="278">
        <f>IF(B20&lt;&gt;0,(VLOOKUP(A20,'PTV Udreg.'!$J$8:$AG$40,22,FALSE)),"")</f>
        <v>61</v>
      </c>
      <c r="H20" s="279">
        <f t="shared" si="0"/>
        <v>61</v>
      </c>
      <c r="I20" s="280">
        <f t="shared" si="1"/>
        <v>1</v>
      </c>
      <c r="J20" s="280">
        <f t="shared" si="2"/>
        <v>1</v>
      </c>
      <c r="K20" s="280">
        <f t="shared" si="3"/>
        <v>25</v>
      </c>
      <c r="L20" s="280">
        <f t="shared" si="4"/>
        <v>25</v>
      </c>
      <c r="M20" s="87"/>
      <c r="N20" s="87"/>
    </row>
    <row r="21" spans="1:14">
      <c r="A21" s="85">
        <f>VLOOKUP(RYTTERDATA!A21,RYTTERDATA!A21,1,FALSE)</f>
        <v>51</v>
      </c>
      <c r="B21" s="275" t="str">
        <f>VLOOKUP(A21,RYTTERDATA!$A$5:$B$34,2,FALSE)</f>
        <v>Elisabeth Sørensen</v>
      </c>
      <c r="C21" s="275" t="str">
        <f>VLOOKUP(A21,RYTTERDATA!$A$5:$C$34,3,FALSE)</f>
        <v>Jeppe</v>
      </c>
      <c r="D21" s="85" t="str">
        <f>VLOOKUP(A21,RYTTERDATA!$A$5:$D$34,4,FALSE)</f>
        <v>SØK</v>
      </c>
      <c r="E21" s="276">
        <v>0</v>
      </c>
      <c r="F21" s="277">
        <v>0</v>
      </c>
      <c r="G21" s="278">
        <f>IF(B21&lt;&gt;0,(VLOOKUP(A21,'PTV Udreg.'!$J$8:$AG$40,22,FALSE)),"")</f>
        <v>84</v>
      </c>
      <c r="H21" s="279">
        <f t="shared" si="0"/>
        <v>84</v>
      </c>
      <c r="I21" s="280">
        <f t="shared" si="1"/>
        <v>1</v>
      </c>
      <c r="J21" s="280">
        <f t="shared" si="2"/>
        <v>1</v>
      </c>
      <c r="K21" s="280">
        <f t="shared" si="3"/>
        <v>14</v>
      </c>
      <c r="L21" s="280">
        <f t="shared" si="4"/>
        <v>14</v>
      </c>
      <c r="M21" s="87"/>
      <c r="N21" s="87"/>
    </row>
    <row r="22" spans="1:14">
      <c r="A22" s="85">
        <f>VLOOKUP(RYTTERDATA!A22,RYTTERDATA!A22,1,FALSE)</f>
        <v>37</v>
      </c>
      <c r="B22" s="275" t="str">
        <f>VLOOKUP(A22,RYTTERDATA!$A$5:$B$34,2,FALSE)</f>
        <v>Jenny Hedegaard</v>
      </c>
      <c r="C22" s="275" t="str">
        <f>VLOOKUP(A22,RYTTERDATA!$A$5:$C$34,3,FALSE)</f>
        <v>Sperit Menorca</v>
      </c>
      <c r="D22" s="85" t="str">
        <f>VLOOKUP(A22,RYTTERDATA!$A$5:$D$34,4,FALSE)</f>
        <v>VASK</v>
      </c>
      <c r="E22" s="276">
        <v>0</v>
      </c>
      <c r="F22" s="277">
        <v>0</v>
      </c>
      <c r="G22" s="278">
        <f>IF(B22&lt;&gt;0,(VLOOKUP(A22,'PTV Udreg.'!$J$8:$AG$40,22,FALSE)),"")</f>
        <v>58</v>
      </c>
      <c r="H22" s="279">
        <f t="shared" si="0"/>
        <v>58</v>
      </c>
      <c r="I22" s="280">
        <f t="shared" si="1"/>
        <v>1</v>
      </c>
      <c r="J22" s="280">
        <f t="shared" si="2"/>
        <v>1</v>
      </c>
      <c r="K22" s="280">
        <f t="shared" si="3"/>
        <v>27</v>
      </c>
      <c r="L22" s="280">
        <f t="shared" si="4"/>
        <v>27</v>
      </c>
    </row>
    <row r="23" spans="1:14">
      <c r="A23" s="85">
        <f>VLOOKUP(RYTTERDATA!A23,RYTTERDATA!A23,1,FALSE)</f>
        <v>39</v>
      </c>
      <c r="B23" s="275" t="str">
        <f>VLOOKUP(A23,RYTTERDATA!$A$5:$B$34,2,FALSE)</f>
        <v>Christina Ebbe</v>
      </c>
      <c r="C23" s="275" t="str">
        <f>VLOOKUP(A23,RYTTERDATA!$A$5:$C$34,3,FALSE)</f>
        <v>Hrafn fra Lillegård</v>
      </c>
      <c r="D23" s="85" t="str">
        <f>VLOOKUP(A23,RYTTERDATA!$A$5:$D$34,4,FALSE)</f>
        <v>KLIK</v>
      </c>
      <c r="E23" s="276">
        <v>0</v>
      </c>
      <c r="F23" s="277">
        <v>0</v>
      </c>
      <c r="G23" s="278">
        <f>IF(B23&lt;&gt;0,(VLOOKUP(A23,'PTV Udreg.'!$J$8:$AG$40,22,FALSE)),"")</f>
        <v>81</v>
      </c>
      <c r="H23" s="279">
        <f t="shared" si="0"/>
        <v>81</v>
      </c>
      <c r="I23" s="280">
        <f t="shared" si="1"/>
        <v>1</v>
      </c>
      <c r="J23" s="280">
        <f t="shared" si="2"/>
        <v>1</v>
      </c>
      <c r="K23" s="280">
        <f t="shared" si="3"/>
        <v>16</v>
      </c>
      <c r="L23" s="280">
        <f t="shared" si="4"/>
        <v>16</v>
      </c>
      <c r="N23" s="268"/>
    </row>
    <row r="24" spans="1:14">
      <c r="A24" s="85">
        <f>VLOOKUP(RYTTERDATA!A24,RYTTERDATA!A24,1,FALSE)</f>
        <v>40</v>
      </c>
      <c r="B24" s="275" t="str">
        <f>VLOOKUP(A24,RYTTERDATA!$A$5:$B$34,2,FALSE)</f>
        <v>Heidi Hedegård</v>
      </c>
      <c r="C24" s="275" t="str">
        <f>VLOOKUP(A24,RYTTERDATA!$A$5:$C$34,3,FALSE)</f>
        <v>Sira</v>
      </c>
      <c r="D24" s="85" t="str">
        <f>VLOOKUP(A24,RYTTERDATA!$A$5:$D$34,4,FALSE)</f>
        <v>KLIK</v>
      </c>
      <c r="E24" s="276">
        <v>0</v>
      </c>
      <c r="F24" s="277">
        <v>0</v>
      </c>
      <c r="G24" s="278">
        <f>IF(B24&lt;&gt;0,(VLOOKUP(A24,'PTV Udreg.'!$J$8:$AG$40,22,FALSE)),"")</f>
        <v>98</v>
      </c>
      <c r="H24" s="279">
        <f t="shared" si="0"/>
        <v>98</v>
      </c>
      <c r="I24" s="280">
        <f t="shared" si="1"/>
        <v>1</v>
      </c>
      <c r="J24" s="280">
        <f t="shared" si="2"/>
        <v>1</v>
      </c>
      <c r="K24" s="280">
        <f t="shared" si="3"/>
        <v>4</v>
      </c>
      <c r="L24" s="280">
        <f t="shared" si="4"/>
        <v>4</v>
      </c>
      <c r="N24" s="268"/>
    </row>
    <row r="25" spans="1:14">
      <c r="A25" s="85">
        <f>VLOOKUP(RYTTERDATA!A25,RYTTERDATA!A25,1,FALSE)</f>
        <v>41</v>
      </c>
      <c r="B25" s="275" t="str">
        <f>VLOOKUP(A25,RYTTERDATA!$A$5:$B$34,2,FALSE)</f>
        <v>Sarah Skjødt</v>
      </c>
      <c r="C25" s="275"/>
      <c r="D25" s="85" t="str">
        <f>VLOOKUP(A25,RYTTERDATA!$A$5:$D$34,4,FALSE)</f>
        <v>KLIK</v>
      </c>
      <c r="E25" s="276">
        <v>0</v>
      </c>
      <c r="F25" s="277">
        <v>0</v>
      </c>
      <c r="G25" s="278">
        <f>IF(B25&lt;&gt;0,(VLOOKUP(A25,'PTV Udreg.'!$J$8:$AG$40,22,FALSE)),"")</f>
        <v>48</v>
      </c>
      <c r="H25" s="279">
        <f t="shared" si="0"/>
        <v>48</v>
      </c>
      <c r="I25" s="280">
        <f t="shared" si="1"/>
        <v>1</v>
      </c>
      <c r="J25" s="280">
        <f t="shared" si="2"/>
        <v>1</v>
      </c>
      <c r="K25" s="280">
        <f t="shared" si="3"/>
        <v>28</v>
      </c>
      <c r="L25" s="280">
        <f t="shared" si="4"/>
        <v>28</v>
      </c>
      <c r="N25" s="268"/>
    </row>
    <row r="26" spans="1:14">
      <c r="A26" s="85">
        <f>VLOOKUP(RYTTERDATA!A26,RYTTERDATA!A26,1,FALSE)</f>
        <v>42</v>
      </c>
      <c r="B26" s="275" t="str">
        <f>VLOOKUP(A26,RYTTERDATA!$A$5:$B$34,2,FALSE)</f>
        <v>Benjamin Antomisen</v>
      </c>
      <c r="C26" s="275" t="str">
        <f>VLOOKUP(A26,RYTTERDATA!$A$5:$C$34,3,FALSE)</f>
        <v>Ozzy</v>
      </c>
      <c r="D26" s="85" t="str">
        <f>VLOOKUP(A26,RYTTERDATA!$A$5:$D$34,4,FALSE)</f>
        <v>KLIK</v>
      </c>
      <c r="E26" s="276">
        <v>0</v>
      </c>
      <c r="F26" s="277">
        <v>0</v>
      </c>
      <c r="G26" s="278">
        <f>IF(B26&lt;&gt;0,(VLOOKUP(A26,'PTV Udreg.'!$J$8:$AG$40,22,FALSE)),"")</f>
        <v>75</v>
      </c>
      <c r="H26" s="279">
        <f t="shared" si="0"/>
        <v>75</v>
      </c>
      <c r="I26" s="280">
        <f t="shared" si="1"/>
        <v>1</v>
      </c>
      <c r="J26" s="280">
        <f t="shared" si="2"/>
        <v>1</v>
      </c>
      <c r="K26" s="280">
        <f t="shared" si="3"/>
        <v>18</v>
      </c>
      <c r="L26" s="280">
        <f t="shared" si="4"/>
        <v>18</v>
      </c>
      <c r="N26" s="268"/>
    </row>
    <row r="27" spans="1:14">
      <c r="A27" s="85">
        <f>VLOOKUP(RYTTERDATA!A27,RYTTERDATA!A27,1,FALSE)</f>
        <v>47</v>
      </c>
      <c r="B27" s="275" t="str">
        <f>VLOOKUP(A27,RYTTERDATA!$A$5:$B$34,2,FALSE)</f>
        <v>Emma Lassen</v>
      </c>
      <c r="C27" s="275" t="str">
        <f>VLOOKUP(A27,RYTTERDATA!$A$5:$C$34,3,FALSE)</f>
        <v>Baloo</v>
      </c>
      <c r="D27" s="85" t="str">
        <f>VLOOKUP(A27,RYTTERDATA!$A$5:$D$34,4,FALSE)</f>
        <v>KLIK</v>
      </c>
      <c r="E27" s="276">
        <v>0</v>
      </c>
      <c r="F27" s="277">
        <v>0</v>
      </c>
      <c r="G27" s="278">
        <f>IF(B27&lt;&gt;0,(VLOOKUP(A27,'PTV Udreg.'!$J$8:$AG$40,22,FALSE)),"")</f>
        <v>62</v>
      </c>
      <c r="H27" s="279">
        <f t="shared" si="0"/>
        <v>62</v>
      </c>
      <c r="I27" s="280">
        <f t="shared" si="1"/>
        <v>1</v>
      </c>
      <c r="J27" s="280">
        <f t="shared" si="2"/>
        <v>1</v>
      </c>
      <c r="K27" s="280">
        <f t="shared" si="3"/>
        <v>24</v>
      </c>
      <c r="L27" s="280">
        <f t="shared" si="4"/>
        <v>24</v>
      </c>
      <c r="N27" s="268"/>
    </row>
    <row r="28" spans="1:14">
      <c r="A28" s="85">
        <f>VLOOKUP(RYTTERDATA!A28,RYTTERDATA!A28,1,FALSE)</f>
        <v>43</v>
      </c>
      <c r="B28" s="275" t="str">
        <f>VLOOKUP(A28,RYTTERDATA!$A$5:$B$34,2,FALSE)</f>
        <v>Naja Andersen</v>
      </c>
      <c r="C28" s="275" t="str">
        <f>VLOOKUP(A28,RYTTERDATA!$A$5:$C$34,3,FALSE)</f>
        <v>Funny</v>
      </c>
      <c r="D28" s="85" t="str">
        <f>VLOOKUP(A28,RYTTERDATA!$A$5:$D$34,4,FALSE)</f>
        <v>KLIK</v>
      </c>
      <c r="E28" s="276">
        <v>0</v>
      </c>
      <c r="F28" s="277">
        <v>0</v>
      </c>
      <c r="G28" s="278">
        <f>IF(B28&lt;&gt;0,(VLOOKUP(A28,'PTV Udreg.'!$J$8:$AG$40,22,FALSE)),"")</f>
        <v>40</v>
      </c>
      <c r="H28" s="279">
        <f t="shared" si="0"/>
        <v>40</v>
      </c>
      <c r="I28" s="280">
        <f t="shared" si="1"/>
        <v>1</v>
      </c>
      <c r="J28" s="280">
        <f t="shared" si="2"/>
        <v>1</v>
      </c>
      <c r="K28" s="280">
        <f t="shared" si="3"/>
        <v>29</v>
      </c>
      <c r="L28" s="280">
        <f t="shared" si="4"/>
        <v>29</v>
      </c>
    </row>
    <row r="29" spans="1:14">
      <c r="A29" s="85">
        <f>VLOOKUP(RYTTERDATA!A29,RYTTERDATA!A29,1,FALSE)</f>
        <v>45</v>
      </c>
      <c r="B29" s="275" t="str">
        <f>VLOOKUP(A29,RYTTERDATA!$A$5:$B$34,2,FALSE)</f>
        <v>Alexia Almskou</v>
      </c>
      <c r="C29" s="275" t="str">
        <f>VLOOKUP(A29,RYTTERDATA!$A$5:$C$34,3,FALSE)</f>
        <v>Focus</v>
      </c>
      <c r="D29" s="85" t="str">
        <f>VLOOKUP(A29,RYTTERDATA!$A$5:$D$34,4,FALSE)</f>
        <v>KLIK</v>
      </c>
      <c r="E29" s="276">
        <v>0</v>
      </c>
      <c r="F29" s="277">
        <v>0</v>
      </c>
      <c r="G29" s="278">
        <f>IF(B29&lt;&gt;0,(VLOOKUP(A29,'PTV Udreg.'!$J$8:$AG$40,22,FALSE)),"")</f>
        <v>36</v>
      </c>
      <c r="H29" s="279">
        <f t="shared" si="0"/>
        <v>36</v>
      </c>
      <c r="I29" s="280">
        <f t="shared" si="1"/>
        <v>1</v>
      </c>
      <c r="J29" s="280">
        <f t="shared" si="2"/>
        <v>1</v>
      </c>
      <c r="K29" s="280">
        <f t="shared" si="3"/>
        <v>30</v>
      </c>
      <c r="L29" s="280">
        <f t="shared" si="4"/>
        <v>30</v>
      </c>
    </row>
    <row r="30" spans="1:14">
      <c r="A30" s="85">
        <f>VLOOKUP(RYTTERDATA!A30,RYTTERDATA!A30,1,FALSE)</f>
        <v>46</v>
      </c>
      <c r="B30" s="275" t="str">
        <f>VLOOKUP(A30,RYTTERDATA!$A$5:$B$34,2,FALSE)</f>
        <v>Pernille Hansen</v>
      </c>
      <c r="C30" s="275" t="str">
        <f>VLOOKUP(A30,RYTTERDATA!$A$5:$C$34,3,FALSE)</f>
        <v>Ditmar</v>
      </c>
      <c r="D30" s="85" t="str">
        <f>VLOOKUP(A30,RYTTERDATA!$A$5:$D$34,4,FALSE)</f>
        <v>KLIK</v>
      </c>
      <c r="E30" s="276">
        <v>0</v>
      </c>
      <c r="F30" s="277">
        <v>0</v>
      </c>
      <c r="G30" s="278">
        <f>IF(B30&lt;&gt;0,(VLOOKUP(A30,'PTV Udreg.'!$J$8:$AG$40,22,FALSE)),"")</f>
        <v>96</v>
      </c>
      <c r="H30" s="279">
        <f t="shared" si="0"/>
        <v>96</v>
      </c>
      <c r="I30" s="280">
        <f t="shared" si="1"/>
        <v>1</v>
      </c>
      <c r="J30" s="280">
        <f t="shared" si="2"/>
        <v>1</v>
      </c>
      <c r="K30" s="280">
        <f t="shared" si="3"/>
        <v>6</v>
      </c>
      <c r="L30" s="280">
        <f t="shared" si="4"/>
        <v>6</v>
      </c>
    </row>
    <row r="31" spans="1:14">
      <c r="A31" s="85">
        <f>VLOOKUP(RYTTERDATA!A31,RYTTERDATA!A31,1,FALSE)</f>
        <v>44</v>
      </c>
      <c r="B31" s="275" t="str">
        <f>VLOOKUP(A31,RYTTERDATA!$A$5:$B$34,2,FALSE)</f>
        <v>Katrine Lundstrøm</v>
      </c>
      <c r="C31" s="275" t="str">
        <f>VLOOKUP(A31,RYTTERDATA!$A$5:$C$34,3,FALSE)</f>
        <v>Basse</v>
      </c>
      <c r="D31" s="85" t="str">
        <f>VLOOKUP(A31,RYTTERDATA!$A$5:$D$34,4,FALSE)</f>
        <v>KLIK</v>
      </c>
      <c r="E31" s="276">
        <v>0</v>
      </c>
      <c r="F31" s="277">
        <v>0</v>
      </c>
      <c r="G31" s="278">
        <f>IF(B31&lt;&gt;0,(VLOOKUP(A31,'PTV Udreg.'!$J$8:$AG$40,22,FALSE)),"")</f>
        <v>93</v>
      </c>
      <c r="H31" s="279">
        <f t="shared" si="0"/>
        <v>93</v>
      </c>
      <c r="I31" s="280">
        <f t="shared" si="1"/>
        <v>1</v>
      </c>
      <c r="J31" s="280">
        <f t="shared" si="2"/>
        <v>1</v>
      </c>
      <c r="K31" s="280">
        <f t="shared" si="3"/>
        <v>8</v>
      </c>
      <c r="L31" s="280">
        <f t="shared" si="4"/>
        <v>8</v>
      </c>
    </row>
    <row r="32" spans="1:14">
      <c r="A32" s="85">
        <f>VLOOKUP(RYTTERDATA!A32,RYTTERDATA!A32,1,FALSE)</f>
        <v>38</v>
      </c>
      <c r="B32" s="275" t="str">
        <f>VLOOKUP(A32,RYTTERDATA!$A$5:$B$34,2,FALSE)</f>
        <v>Tilde Lindhardt</v>
      </c>
      <c r="C32" s="275" t="str">
        <f>VLOOKUP(A32,RYTTERDATA!$A$5:$C$34,3,FALSE)</f>
        <v xml:space="preserve">Sira </v>
      </c>
      <c r="D32" s="85" t="str">
        <f>VLOOKUP(A32,RYTTERDATA!$A$5:$D$34,4,FALSE)</f>
        <v>KLIK</v>
      </c>
      <c r="E32" s="276">
        <v>0</v>
      </c>
      <c r="F32" s="277">
        <v>0</v>
      </c>
      <c r="G32" s="278">
        <f>IF(B32&lt;&gt;0,(VLOOKUP(A32,'PTV Udreg.'!$J$8:$AG$40,22,FALSE)),"")</f>
        <v>82</v>
      </c>
      <c r="H32" s="279">
        <f t="shared" si="0"/>
        <v>82</v>
      </c>
      <c r="I32" s="280">
        <f t="shared" si="1"/>
        <v>1</v>
      </c>
      <c r="J32" s="280">
        <f t="shared" si="2"/>
        <v>1</v>
      </c>
      <c r="K32" s="280">
        <f t="shared" si="3"/>
        <v>15</v>
      </c>
      <c r="L32" s="280">
        <f t="shared" si="4"/>
        <v>15</v>
      </c>
    </row>
    <row r="33" spans="1:14" ht="25.5">
      <c r="A33" s="85">
        <f>VLOOKUP(RYTTERDATA!A33,RYTTERDATA!A33,1,FALSE)</f>
        <v>48</v>
      </c>
      <c r="B33" s="275" t="str">
        <f>VLOOKUP(A33,RYTTERDATA!$A$5:$B$34,2,FALSE)</f>
        <v>Christina Norman Sørensen</v>
      </c>
      <c r="C33" s="275" t="str">
        <f>VLOOKUP(A33,RYTTERDATA!$A$5:$C$34,3,FALSE)</f>
        <v>Urdur fra Lille Nørregård</v>
      </c>
      <c r="D33" s="85" t="str">
        <f>VLOOKUP(A33,RYTTERDATA!$A$5:$D$34,4,FALSE)</f>
        <v>VAL</v>
      </c>
      <c r="E33" s="276">
        <v>0</v>
      </c>
      <c r="F33" s="277">
        <v>0</v>
      </c>
      <c r="G33" s="278">
        <f>IF(B33&lt;&gt;0,(VLOOKUP(A33,'PTV Udreg.'!$J$8:$AG$40,22,FALSE)),"")</f>
        <v>67</v>
      </c>
      <c r="H33" s="279">
        <f t="shared" si="0"/>
        <v>67</v>
      </c>
      <c r="I33" s="280">
        <f t="shared" si="1"/>
        <v>1</v>
      </c>
      <c r="J33" s="280">
        <f t="shared" si="2"/>
        <v>1</v>
      </c>
      <c r="K33" s="280">
        <f t="shared" si="3"/>
        <v>20</v>
      </c>
      <c r="L33" s="280">
        <f t="shared" si="4"/>
        <v>20</v>
      </c>
    </row>
    <row r="34" spans="1:14">
      <c r="A34" s="85">
        <f>VLOOKUP(RYTTERDATA!A34,RYTTERDATA!A34,1,FALSE)</f>
        <v>49</v>
      </c>
      <c r="B34" s="275" t="str">
        <f>VLOOKUP(A34,RYTTERDATA!$A$5:$B$37,2,FALSE)</f>
        <v>Lena Johansson</v>
      </c>
      <c r="C34" s="275" t="str">
        <f>VLOOKUP(A34,RYTTERDATA!$A$5:$C$37,3,FALSE)</f>
        <v>Imke</v>
      </c>
      <c r="D34" s="85" t="str">
        <f>VLOOKUP(A34,RYTTERDATA!$A$5:$D$37,4,FALSE)</f>
        <v>KLIK</v>
      </c>
      <c r="E34" s="276">
        <v>0</v>
      </c>
      <c r="F34" s="277">
        <v>0</v>
      </c>
      <c r="G34" s="278">
        <f>IF(B34&lt;&gt;0,(VLOOKUP(A34,'PTV Udreg.'!$J$8:$AG$40,22,FALSE)),"")</f>
        <v>93</v>
      </c>
      <c r="H34" s="279">
        <f t="shared" si="0"/>
        <v>93</v>
      </c>
      <c r="I34" s="280">
        <f t="shared" si="1"/>
        <v>1</v>
      </c>
      <c r="J34" s="280">
        <f t="shared" si="2"/>
        <v>1</v>
      </c>
      <c r="K34" s="280">
        <f t="shared" si="3"/>
        <v>8</v>
      </c>
      <c r="L34" s="280">
        <f t="shared" si="4"/>
        <v>8</v>
      </c>
    </row>
    <row r="35" spans="1:14" ht="25.5">
      <c r="A35" s="85">
        <f>VLOOKUP(RYTTERDATA!A35,RYTTERDATA!A35,1,FALSE)</f>
        <v>50</v>
      </c>
      <c r="B35" s="275" t="str">
        <f>VLOOKUP(A35,RYTTERDATA!$A$5:$B$37,2,FALSE)</f>
        <v>Ingelise Schmidt</v>
      </c>
      <c r="C35" s="275" t="str">
        <f>VLOOKUP(A35,RYTTERDATA!$A$5:$C$37,3,FALSE)</f>
        <v>Vilma fra Olafsvollum</v>
      </c>
      <c r="D35" s="85" t="str">
        <f>VLOOKUP(A35,RYTTERDATA!$A$5:$D$37,4,FALSE)</f>
        <v>VAL</v>
      </c>
      <c r="E35" s="276">
        <v>0</v>
      </c>
      <c r="F35" s="277">
        <v>0</v>
      </c>
      <c r="G35" s="278">
        <f>IF(B35&lt;&gt;0,(VLOOKUP(A35,'PTV Udreg.'!$J$8:$AG$40,22,FALSE)),"")</f>
        <v>92</v>
      </c>
      <c r="H35" s="279">
        <f t="shared" si="0"/>
        <v>92</v>
      </c>
      <c r="I35" s="280">
        <f t="shared" si="1"/>
        <v>1</v>
      </c>
      <c r="J35" s="280">
        <f t="shared" si="2"/>
        <v>1</v>
      </c>
      <c r="K35" s="280">
        <f t="shared" si="3"/>
        <v>10</v>
      </c>
      <c r="L35" s="280">
        <f t="shared" si="4"/>
        <v>10</v>
      </c>
      <c r="N35" s="231"/>
    </row>
    <row r="36" spans="1:14">
      <c r="A36" s="85">
        <f>VLOOKUP(RYTTERDATA!A36,RYTTERDATA!A36,1,FALSE)</f>
        <v>52</v>
      </c>
      <c r="B36" s="275" t="str">
        <f>VLOOKUP(A36,RYTTERDATA!$A$5:$B$37,2,FALSE)</f>
        <v>Anton Ploug Rogren</v>
      </c>
      <c r="C36" s="275" t="str">
        <f>VLOOKUP(A36,RYTTERDATA!$A$5:$C$37,3,FALSE)</f>
        <v>Claughaun Peanut</v>
      </c>
      <c r="D36" s="85" t="str">
        <f>VLOOKUP(A36,RYTTERDATA!$A$5:$D$37,4,FALSE)</f>
        <v>SAR</v>
      </c>
      <c r="E36" s="276">
        <v>0</v>
      </c>
      <c r="F36" s="277">
        <v>0</v>
      </c>
      <c r="G36" s="278">
        <f>IF(B36&lt;&gt;0,(VLOOKUP(A36,'PTV Udreg.'!$J$8:$AG$40,22,FALSE)),"")</f>
        <v>86</v>
      </c>
      <c r="H36" s="279">
        <f t="shared" si="0"/>
        <v>86</v>
      </c>
      <c r="I36" s="280">
        <f t="shared" si="1"/>
        <v>1</v>
      </c>
      <c r="J36" s="280">
        <f t="shared" si="2"/>
        <v>1</v>
      </c>
      <c r="K36" s="280">
        <f t="shared" si="3"/>
        <v>12</v>
      </c>
      <c r="L36" s="280">
        <f t="shared" si="4"/>
        <v>12</v>
      </c>
    </row>
    <row r="37" spans="1:14">
      <c r="A37" s="85">
        <f>VLOOKUP(RYTTERDATA!A37,RYTTERDATA!A37,1,FALSE)</f>
        <v>68</v>
      </c>
      <c r="B37" s="275" t="str">
        <f>VLOOKUP(A37,RYTTERDATA!$A$5:$B$37,2,FALSE)</f>
        <v>Karina Nielsen</v>
      </c>
      <c r="C37" s="275" t="str">
        <f>VLOOKUP(A37,RYTTERDATA!$A$5:$C$37,3,FALSE)</f>
        <v>Dråbe Rosendal</v>
      </c>
      <c r="D37" s="85" t="str">
        <f>VLOOKUP(A37,RYTTERDATA!$A$5:$D$37,4,FALSE)</f>
        <v>LFHR</v>
      </c>
      <c r="E37" s="276">
        <v>0</v>
      </c>
      <c r="F37" s="277">
        <v>0</v>
      </c>
      <c r="G37" s="278">
        <f>IF(B37&lt;&gt;0,(VLOOKUP(A37,'PTV Udreg.'!$J$8:$AG$40,22,FALSE)),"")</f>
        <v>65</v>
      </c>
      <c r="H37" s="279">
        <f t="shared" ref="H37" si="5">IF(B37&lt;&gt;0,(SUM(E37:G37)),"")</f>
        <v>65</v>
      </c>
      <c r="I37" s="280">
        <f t="shared" ref="I37" si="6">IF(B37&lt;&gt;0,RANK(E37,$E$5:$E$34),"")</f>
        <v>1</v>
      </c>
      <c r="J37" s="280">
        <f t="shared" ref="J37" si="7">IF(B37&lt;&gt;0,RANK(F37,F$5:F$34),"")</f>
        <v>1</v>
      </c>
      <c r="K37" s="280">
        <f>IF(B37&lt;&gt;0,RANK(G37,G$5:G$37),"")</f>
        <v>21</v>
      </c>
      <c r="L37" s="280">
        <f>IF(B37&lt;&gt;0,RANK(H37,H$5:H$37),"")</f>
        <v>21</v>
      </c>
    </row>
    <row r="38" spans="1:14">
      <c r="A38" s="293"/>
      <c r="B38" s="293"/>
      <c r="C38" s="293"/>
      <c r="D38" s="293"/>
      <c r="E38" s="293"/>
      <c r="F38" s="293"/>
      <c r="G38" s="293"/>
      <c r="H38" s="293"/>
      <c r="I38" s="293"/>
      <c r="J38" s="293"/>
      <c r="K38" s="293"/>
      <c r="L38" s="293"/>
    </row>
    <row r="39" spans="1:14">
      <c r="A39" s="293"/>
      <c r="B39" s="293"/>
      <c r="C39" s="293"/>
      <c r="D39" s="293"/>
      <c r="E39" s="293"/>
      <c r="F39" s="293"/>
      <c r="G39" s="293"/>
      <c r="H39" s="293"/>
      <c r="I39" s="293"/>
      <c r="J39" s="293"/>
      <c r="K39" s="293"/>
      <c r="L39" s="293"/>
    </row>
  </sheetData>
  <sheetProtection sort="0" pivotTables="0"/>
  <protectedRanges>
    <protectedRange sqref="A1:L1048576" name="Område1"/>
  </protectedRanges>
  <mergeCells count="1">
    <mergeCell ref="A1:L2"/>
  </mergeCells>
  <conditionalFormatting sqref="I5:L37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4011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50</v>
      </c>
    </row>
    <row r="2" spans="1:8">
      <c r="A2" s="119" t="s">
        <v>51</v>
      </c>
      <c r="D2" s="83" t="s">
        <v>52</v>
      </c>
      <c r="G2" s="83" t="s">
        <v>53</v>
      </c>
    </row>
    <row r="3" spans="1:8">
      <c r="A3" s="120" t="s">
        <v>54</v>
      </c>
      <c r="B3" s="121" t="s">
        <v>55</v>
      </c>
      <c r="D3" s="120" t="s">
        <v>54</v>
      </c>
      <c r="E3" s="121" t="s">
        <v>55</v>
      </c>
      <c r="G3" s="120" t="s">
        <v>54</v>
      </c>
      <c r="H3" s="121" t="s">
        <v>55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7837"/>
  <sheetViews>
    <sheetView workbookViewId="0">
      <selection activeCell="A4" sqref="A4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57</v>
      </c>
    </row>
    <row r="2" spans="1:8">
      <c r="A2" s="119" t="s">
        <v>51</v>
      </c>
      <c r="D2" s="83" t="s">
        <v>52</v>
      </c>
      <c r="G2" s="83" t="s">
        <v>53</v>
      </c>
    </row>
    <row r="3" spans="1:8">
      <c r="A3" s="120" t="s">
        <v>54</v>
      </c>
      <c r="B3" s="121" t="s">
        <v>55</v>
      </c>
      <c r="D3" s="120" t="s">
        <v>54</v>
      </c>
      <c r="E3" s="121" t="s">
        <v>55</v>
      </c>
      <c r="G3" s="120" t="s">
        <v>54</v>
      </c>
      <c r="H3" s="121" t="s">
        <v>55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56</v>
      </c>
    </row>
    <row r="2" spans="1:5">
      <c r="A2" s="119" t="s">
        <v>51</v>
      </c>
      <c r="D2" s="83" t="s">
        <v>52</v>
      </c>
    </row>
    <row r="3" spans="1:5">
      <c r="A3" s="120" t="s">
        <v>54</v>
      </c>
      <c r="B3" s="121" t="s">
        <v>55</v>
      </c>
      <c r="D3" s="120" t="s">
        <v>54</v>
      </c>
      <c r="E3" s="121" t="s">
        <v>55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180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35</v>
      </c>
      <c r="C9" s="170" t="s">
        <v>80</v>
      </c>
      <c r="D9" s="160"/>
      <c r="E9" s="170" t="s">
        <v>81</v>
      </c>
      <c r="F9" s="160"/>
      <c r="H9" s="95"/>
      <c r="I9" s="299" t="s">
        <v>82</v>
      </c>
      <c r="J9" s="300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30</v>
      </c>
      <c r="B11" s="214" t="str">
        <f>VLOOKUP(A11,RYTTERDATA!$A$5:$B$34,2,FALSE)</f>
        <v>Emma Lassen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24</v>
      </c>
      <c r="B12" s="214" t="str">
        <f>VLOOKUP(A12,RYTTERDATA!$A$5:$B$34,2,FALSE)</f>
        <v>Zeziliea Larsen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7</v>
      </c>
      <c r="B13" s="214" t="str">
        <f>VLOOKUP(A13,RYTTERDATA!$A$5:$B$34,2,FALSE)</f>
        <v>Emilie Nielsen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20</v>
      </c>
      <c r="B14" s="214" t="str">
        <f>VLOOKUP(A14,RYTTERDATA!$A$5:$B$34,2,FALSE)</f>
        <v>Anton Ploug Rogren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31</v>
      </c>
      <c r="B15" s="214" t="str">
        <f>VLOOKUP(A15,RYTTERDATA!$A$5:$B$34,2,FALSE)</f>
        <v>Anne Lise Hansen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32</v>
      </c>
      <c r="B16" s="214" t="str">
        <f>VLOOKUP(A16,RYTTERDATA!$A$5:$B$34,2,FALSE)</f>
        <v>Maibritt Andersen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25</v>
      </c>
      <c r="B17" s="214" t="str">
        <f>VLOOKUP(A17,RYTTERDATA!$A$5:$B$34,2,FALSE)</f>
        <v>Julie Andrea Cheung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8</v>
      </c>
      <c r="B18" s="214" t="str">
        <f>VLOOKUP(A18,RYTTERDATA!$A$5:$B$34,2,FALSE)</f>
        <v>Anja Sigvard Nielsen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26</v>
      </c>
      <c r="B19" s="214" t="str">
        <f>VLOOKUP(A19,RYTTERDATA!$A$5:$B$34,2,FALSE)</f>
        <v>Kirstine Haugaard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e">
        <f t="shared" ref="M19:M40" si="4">IF(B19&lt;&gt;0,H19+(I19*30)+(J19*10)+(K19*5)+(L19*50),"")</f>
        <v>#VALUE!</v>
      </c>
    </row>
    <row r="20" spans="1:13" ht="20.100000000000001" customHeight="1">
      <c r="A20" s="85">
        <f>VLOOKUP(RYTTERDATA!A14,RYTTERDATA!A14,1,FALSE)</f>
        <v>27</v>
      </c>
      <c r="B20" s="214" t="str">
        <f>VLOOKUP(A20,RYTTERDATA!$A$5:$B$34,2,FALSE)</f>
        <v>Pernille Skov Sørensen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e">
        <f t="shared" si="4"/>
        <v>#VALUE!</v>
      </c>
    </row>
    <row r="21" spans="1:13" ht="20.100000000000001" customHeight="1">
      <c r="A21" s="85">
        <f>VLOOKUP(RYTTERDATA!A15,RYTTERDATA!A15,1,FALSE)</f>
        <v>28</v>
      </c>
      <c r="B21" s="214" t="str">
        <f>VLOOKUP(A21,RYTTERDATA!$A$5:$B$34,2,FALSE)</f>
        <v>Aliena Marie Damgaard Svendsen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e">
        <f t="shared" si="4"/>
        <v>#VALUE!</v>
      </c>
    </row>
    <row r="22" spans="1:13" ht="20.100000000000001" customHeight="1">
      <c r="A22" s="85">
        <f>VLOOKUP(RYTTERDATA!A16,RYTTERDATA!A16,1,FALSE)</f>
        <v>33</v>
      </c>
      <c r="B22" s="214" t="str">
        <f>VLOOKUP(A22,RYTTERDATA!$A$5:$B$34,2,FALSE)</f>
        <v>Ida Povlsen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e">
        <f t="shared" si="4"/>
        <v>#VALUE!</v>
      </c>
    </row>
    <row r="23" spans="1:13" ht="20.100000000000001" customHeight="1">
      <c r="A23" s="85">
        <f>VLOOKUP(RYTTERDATA!A17,RYTTERDATA!A17,1,FALSE)</f>
        <v>34</v>
      </c>
      <c r="B23" s="214" t="str">
        <f>VLOOKUP(A23,RYTTERDATA!$A$5:$B$34,2,FALSE)</f>
        <v>Annika Jensen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e">
        <f t="shared" si="4"/>
        <v>#VALUE!</v>
      </c>
    </row>
    <row r="24" spans="1:13" ht="20.100000000000001" customHeight="1">
      <c r="A24" s="85">
        <f>VLOOKUP(RYTTERDATA!A18,RYTTERDATA!A18,1,FALSE)</f>
        <v>35</v>
      </c>
      <c r="B24" s="214" t="str">
        <f>VLOOKUP(A24,RYTTERDATA!$A$5:$B$34,2,FALSE)</f>
        <v>Cecilie Jensen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e">
        <f t="shared" si="4"/>
        <v>#VALUE!</v>
      </c>
    </row>
    <row r="25" spans="1:13" ht="20.100000000000001" customHeight="1">
      <c r="A25" s="85">
        <f>VLOOKUP(RYTTERDATA!A19,RYTTERDATA!A19,1,FALSE)</f>
        <v>36</v>
      </c>
      <c r="B25" s="214" t="str">
        <f>VLOOKUP(A25,RYTTERDATA!$A$5:$B$34,2,FALSE)</f>
        <v>Emilie Steinmejer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e">
        <f t="shared" si="4"/>
        <v>#VALUE!</v>
      </c>
    </row>
    <row r="26" spans="1:13" ht="20.100000000000001" customHeight="1">
      <c r="A26" s="85">
        <f>VLOOKUP(RYTTERDATA!A20,RYTTERDATA!A20,1,FALSE)</f>
        <v>65</v>
      </c>
      <c r="B26" s="214" t="str">
        <f>VLOOKUP(A26,RYTTERDATA!$A$5:$B$34,2,FALSE)</f>
        <v>Alexia Almskou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e">
        <f t="shared" si="4"/>
        <v>#VALUE!</v>
      </c>
    </row>
    <row r="27" spans="1:13" ht="20.100000000000001" customHeight="1">
      <c r="A27" s="85">
        <f>VLOOKUP(RYTTERDATA!A21,RYTTERDATA!A21,1,FALSE)</f>
        <v>51</v>
      </c>
      <c r="B27" s="214" t="str">
        <f>VLOOKUP(A27,RYTTERDATA!$A$5:$B$34,2,FALSE)</f>
        <v>Elisabeth Sørensen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e">
        <f t="shared" si="4"/>
        <v>#VALUE!</v>
      </c>
    </row>
    <row r="28" spans="1:13" ht="20.100000000000001" customHeight="1">
      <c r="A28" s="85">
        <f>VLOOKUP(RYTTERDATA!A22,RYTTERDATA!A22,1,FALSE)</f>
        <v>37</v>
      </c>
      <c r="B28" s="214" t="str">
        <f>VLOOKUP(A28,RYTTERDATA!$A$5:$B$34,2,FALSE)</f>
        <v>Jenny Hedegaard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e">
        <f t="shared" si="4"/>
        <v>#VALUE!</v>
      </c>
    </row>
    <row r="29" spans="1:13" ht="20.100000000000001" customHeight="1">
      <c r="A29" s="85">
        <f>VLOOKUP(RYTTERDATA!A23,RYTTERDATA!A23,1,FALSE)</f>
        <v>39</v>
      </c>
      <c r="B29" s="214" t="str">
        <f>VLOOKUP(A29,RYTTERDATA!$A$5:$B$34,2,FALSE)</f>
        <v>Christina Ebbe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e">
        <f t="shared" si="4"/>
        <v>#VALUE!</v>
      </c>
    </row>
    <row r="30" spans="1:13" ht="20.100000000000001" customHeight="1">
      <c r="A30" s="85">
        <f>VLOOKUP(RYTTERDATA!A24,RYTTERDATA!A24,1,FALSE)</f>
        <v>40</v>
      </c>
      <c r="B30" s="214" t="str">
        <f>VLOOKUP(A30,RYTTERDATA!$A$5:$B$34,2,FALSE)</f>
        <v>Heidi Hedegård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e">
        <f t="shared" si="4"/>
        <v>#VALUE!</v>
      </c>
    </row>
    <row r="31" spans="1:13" ht="20.100000000000001" customHeight="1">
      <c r="A31" s="85">
        <f>VLOOKUP(RYTTERDATA!A25,RYTTERDATA!A25,1,FALSE)</f>
        <v>41</v>
      </c>
      <c r="B31" s="214" t="str">
        <f>VLOOKUP(A31,RYTTERDATA!$A$5:$B$34,2,FALSE)</f>
        <v>Sarah Skjødt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e">
        <f t="shared" si="4"/>
        <v>#VALUE!</v>
      </c>
    </row>
    <row r="32" spans="1:13" ht="20.100000000000001" customHeight="1">
      <c r="A32" s="85">
        <f>VLOOKUP(RYTTERDATA!A26,RYTTERDATA!A26,1,FALSE)</f>
        <v>42</v>
      </c>
      <c r="B32" s="214" t="str">
        <f>VLOOKUP(A32,RYTTERDATA!$A$5:$B$34,2,FALSE)</f>
        <v>Benjamin Antomisen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e">
        <f t="shared" si="4"/>
        <v>#VALUE!</v>
      </c>
    </row>
    <row r="33" spans="1:13" ht="20.100000000000001" customHeight="1">
      <c r="A33" s="85">
        <f>VLOOKUP(RYTTERDATA!A27,RYTTERDATA!A27,1,FALSE)</f>
        <v>47</v>
      </c>
      <c r="B33" s="214" t="str">
        <f>VLOOKUP(A33,RYTTERDATA!$A$5:$B$34,2,FALSE)</f>
        <v>Emma Lassen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e">
        <f t="shared" si="4"/>
        <v>#VALUE!</v>
      </c>
    </row>
    <row r="34" spans="1:13" ht="20.100000000000001" customHeight="1">
      <c r="A34" s="85">
        <f>VLOOKUP(RYTTERDATA!A28,RYTTERDATA!A28,1,FALSE)</f>
        <v>43</v>
      </c>
      <c r="B34" s="214" t="str">
        <f>VLOOKUP(A34,RYTTERDATA!$A$5:$B$34,2,FALSE)</f>
        <v>Naja Andersen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e">
        <f t="shared" si="4"/>
        <v>#VALUE!</v>
      </c>
    </row>
    <row r="35" spans="1:13" ht="20.100000000000001" customHeight="1">
      <c r="A35" s="85">
        <f>VLOOKUP(RYTTERDATA!A29,RYTTERDATA!A29,1,FALSE)</f>
        <v>45</v>
      </c>
      <c r="B35" s="214" t="str">
        <f>VLOOKUP(A35,RYTTERDATA!$A$5:$B$34,2,FALSE)</f>
        <v>Alexia Almskou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e">
        <f t="shared" si="4"/>
        <v>#VALUE!</v>
      </c>
    </row>
    <row r="36" spans="1:13" ht="20.100000000000001" customHeight="1">
      <c r="A36" s="85">
        <f>VLOOKUP(RYTTERDATA!A30,RYTTERDATA!A30,1,FALSE)</f>
        <v>46</v>
      </c>
      <c r="B36" s="214" t="str">
        <f>VLOOKUP(A36,RYTTERDATA!$A$5:$B$34,2,FALSE)</f>
        <v>Pernille Hansen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e">
        <f t="shared" si="4"/>
        <v>#VALUE!</v>
      </c>
    </row>
    <row r="37" spans="1:13" ht="20.100000000000001" customHeight="1">
      <c r="A37" s="85">
        <f>VLOOKUP(RYTTERDATA!A31,RYTTERDATA!A31,1,FALSE)</f>
        <v>44</v>
      </c>
      <c r="B37" s="214" t="str">
        <f>VLOOKUP(A37,RYTTERDATA!$A$5:$B$34,2,FALSE)</f>
        <v>Katrine Lundstrøm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e">
        <f t="shared" si="4"/>
        <v>#VALUE!</v>
      </c>
    </row>
    <row r="38" spans="1:13" ht="20.100000000000001" customHeight="1">
      <c r="A38" s="85">
        <f>VLOOKUP(RYTTERDATA!A32,RYTTERDATA!A32,1,FALSE)</f>
        <v>38</v>
      </c>
      <c r="B38" s="214" t="str">
        <f>VLOOKUP(A38,RYTTERDATA!$A$5:$B$34,2,FALSE)</f>
        <v>Tilde Lindhardt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e">
        <f t="shared" si="4"/>
        <v>#VALUE!</v>
      </c>
    </row>
    <row r="39" spans="1:13" ht="20.100000000000001" customHeight="1">
      <c r="A39" s="85">
        <f>VLOOKUP(RYTTERDATA!A33,RYTTERDATA!A33,1,FALSE)</f>
        <v>48</v>
      </c>
      <c r="B39" s="214" t="str">
        <f>VLOOKUP(A39,RYTTERDATA!$A$5:$B$34,2,FALSE)</f>
        <v>Christina Norman Sørensen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e">
        <f t="shared" si="4"/>
        <v>#VALUE!</v>
      </c>
    </row>
    <row r="40" spans="1:13" ht="20.100000000000001" customHeight="1">
      <c r="A40" s="85">
        <f>VLOOKUP(RYTTERDATA!A34,RYTTERDATA!A34,1,FALSE)</f>
        <v>49</v>
      </c>
      <c r="B40" s="214" t="str">
        <f>VLOOKUP(A40,RYTTERDATA!$A$5:$B$34,2,FALSE)</f>
        <v>Lena Johansson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e">
        <f t="shared" si="4"/>
        <v>#VALUE!</v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107</v>
      </c>
    </row>
    <row r="4" spans="1:1">
      <c r="A4" t="s">
        <v>108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19" sqref="M19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181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35</v>
      </c>
      <c r="C9" s="170" t="s">
        <v>81</v>
      </c>
      <c r="D9" s="173"/>
      <c r="E9" s="170" t="s">
        <v>83</v>
      </c>
      <c r="F9" s="140"/>
      <c r="H9" s="95"/>
      <c r="I9" s="299" t="s">
        <v>82</v>
      </c>
      <c r="J9" s="300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30</v>
      </c>
      <c r="B11" s="214" t="str">
        <f>VLOOKUP(A11,RYTTERDATA!$A$5:$B$34,2,FALSE)</f>
        <v>Emma Lassen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24</v>
      </c>
      <c r="B12" s="214" t="str">
        <f>VLOOKUP(A12,RYTTERDATA!$A$5:$B$34,2,FALSE)</f>
        <v>Zeziliea Larsen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7</v>
      </c>
      <c r="B13" s="214" t="str">
        <f>VLOOKUP(A13,RYTTERDATA!$A$5:$B$34,2,FALSE)</f>
        <v>Emilie Nielsen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20</v>
      </c>
      <c r="B14" s="214" t="str">
        <f>VLOOKUP(A14,RYTTERDATA!$A$5:$B$34,2,FALSE)</f>
        <v>Anton Ploug Rogren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31</v>
      </c>
      <c r="B15" s="214" t="str">
        <f>VLOOKUP(A15,RYTTERDATA!$A$5:$B$34,2,FALSE)</f>
        <v>Anne Lise Hansen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32</v>
      </c>
      <c r="B16" s="214" t="str">
        <f>VLOOKUP(A16,RYTTERDATA!$A$5:$B$34,2,FALSE)</f>
        <v>Maibritt Andersen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25</v>
      </c>
      <c r="B17" s="214" t="str">
        <f>VLOOKUP(A17,RYTTERDATA!$A$5:$B$34,2,FALSE)</f>
        <v>Julie Andrea Cheung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8</v>
      </c>
      <c r="B18" s="214" t="str">
        <f>VLOOKUP(A18,RYTTERDATA!$A$5:$B$34,2,FALSE)</f>
        <v>Anja Sigvard Nielsen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26</v>
      </c>
      <c r="B19" s="214" t="str">
        <f>VLOOKUP(A19,RYTTERDATA!$A$5:$B$34,2,FALSE)</f>
        <v>Kirstine Haugaard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e">
        <f t="shared" ref="M19:M40" si="4">IF(B19&lt;&gt;0,H19+(I19*30)+(J19*10)+(K19*5)+(L19*50),"")</f>
        <v>#VALUE!</v>
      </c>
    </row>
    <row r="20" spans="1:13" ht="20.100000000000001" customHeight="1">
      <c r="A20" s="85">
        <f>VLOOKUP(RYTTERDATA!A14,RYTTERDATA!A14,1,FALSE)</f>
        <v>27</v>
      </c>
      <c r="B20" s="214" t="str">
        <f>VLOOKUP(A20,RYTTERDATA!$A$5:$B$34,2,FALSE)</f>
        <v>Pernille Skov Sørensen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e">
        <f t="shared" si="4"/>
        <v>#VALUE!</v>
      </c>
    </row>
    <row r="21" spans="1:13" ht="20.100000000000001" customHeight="1">
      <c r="A21" s="85">
        <f>VLOOKUP(RYTTERDATA!A15,RYTTERDATA!A15,1,FALSE)</f>
        <v>28</v>
      </c>
      <c r="B21" s="214" t="str">
        <f>VLOOKUP(A21,RYTTERDATA!$A$5:$B$34,2,FALSE)</f>
        <v>Aliena Marie Damgaard Svendsen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e">
        <f t="shared" si="4"/>
        <v>#VALUE!</v>
      </c>
    </row>
    <row r="22" spans="1:13" ht="20.100000000000001" customHeight="1">
      <c r="A22" s="85">
        <f>VLOOKUP(RYTTERDATA!A16,RYTTERDATA!A16,1,FALSE)</f>
        <v>33</v>
      </c>
      <c r="B22" s="214" t="str">
        <f>VLOOKUP(A22,RYTTERDATA!$A$5:$B$34,2,FALSE)</f>
        <v>Ida Povlsen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e">
        <f t="shared" si="4"/>
        <v>#VALUE!</v>
      </c>
    </row>
    <row r="23" spans="1:13" ht="20.100000000000001" customHeight="1">
      <c r="A23" s="85">
        <f>VLOOKUP(RYTTERDATA!A17,RYTTERDATA!A17,1,FALSE)</f>
        <v>34</v>
      </c>
      <c r="B23" s="214" t="str">
        <f>VLOOKUP(A23,RYTTERDATA!$A$5:$B$34,2,FALSE)</f>
        <v>Annika Jensen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e">
        <f t="shared" si="4"/>
        <v>#VALUE!</v>
      </c>
    </row>
    <row r="24" spans="1:13" ht="20.100000000000001" customHeight="1">
      <c r="A24" s="85">
        <f>VLOOKUP(RYTTERDATA!A18,RYTTERDATA!A18,1,FALSE)</f>
        <v>35</v>
      </c>
      <c r="B24" s="214" t="str">
        <f>VLOOKUP(A24,RYTTERDATA!$A$5:$B$34,2,FALSE)</f>
        <v>Cecilie Jensen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e">
        <f t="shared" si="4"/>
        <v>#VALUE!</v>
      </c>
    </row>
    <row r="25" spans="1:13" ht="20.100000000000001" customHeight="1">
      <c r="A25" s="85">
        <f>VLOOKUP(RYTTERDATA!A19,RYTTERDATA!A19,1,FALSE)</f>
        <v>36</v>
      </c>
      <c r="B25" s="214" t="str">
        <f>VLOOKUP(A25,RYTTERDATA!$A$5:$B$34,2,FALSE)</f>
        <v>Emilie Steinmejer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e">
        <f t="shared" si="4"/>
        <v>#VALUE!</v>
      </c>
    </row>
    <row r="26" spans="1:13" ht="20.100000000000001" customHeight="1">
      <c r="A26" s="85">
        <f>VLOOKUP(RYTTERDATA!A20,RYTTERDATA!A20,1,FALSE)</f>
        <v>65</v>
      </c>
      <c r="B26" s="214" t="str">
        <f>VLOOKUP(A26,RYTTERDATA!$A$5:$B$34,2,FALSE)</f>
        <v>Alexia Almskou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e">
        <f t="shared" si="4"/>
        <v>#VALUE!</v>
      </c>
    </row>
    <row r="27" spans="1:13" ht="20.100000000000001" customHeight="1">
      <c r="A27" s="85">
        <f>VLOOKUP(RYTTERDATA!A21,RYTTERDATA!A21,1,FALSE)</f>
        <v>51</v>
      </c>
      <c r="B27" s="214" t="str">
        <f>VLOOKUP(A27,RYTTERDATA!$A$5:$B$34,2,FALSE)</f>
        <v>Elisabeth Sørensen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e">
        <f t="shared" si="4"/>
        <v>#VALUE!</v>
      </c>
    </row>
    <row r="28" spans="1:13" ht="20.100000000000001" customHeight="1">
      <c r="A28" s="85">
        <f>VLOOKUP(RYTTERDATA!A22,RYTTERDATA!A22,1,FALSE)</f>
        <v>37</v>
      </c>
      <c r="B28" s="214" t="str">
        <f>VLOOKUP(A28,RYTTERDATA!$A$5:$B$34,2,FALSE)</f>
        <v>Jenny Hedegaard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e">
        <f t="shared" si="4"/>
        <v>#VALUE!</v>
      </c>
    </row>
    <row r="29" spans="1:13" ht="20.100000000000001" customHeight="1">
      <c r="A29" s="85">
        <f>VLOOKUP(RYTTERDATA!A23,RYTTERDATA!A23,1,FALSE)</f>
        <v>39</v>
      </c>
      <c r="B29" s="214" t="str">
        <f>VLOOKUP(A29,RYTTERDATA!$A$5:$B$34,2,FALSE)</f>
        <v>Christina Ebbe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e">
        <f t="shared" si="4"/>
        <v>#VALUE!</v>
      </c>
    </row>
    <row r="30" spans="1:13" ht="20.100000000000001" customHeight="1">
      <c r="A30" s="85">
        <f>VLOOKUP(RYTTERDATA!A24,RYTTERDATA!A24,1,FALSE)</f>
        <v>40</v>
      </c>
      <c r="B30" s="214" t="str">
        <f>VLOOKUP(A30,RYTTERDATA!$A$5:$B$34,2,FALSE)</f>
        <v>Heidi Hedegård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e">
        <f t="shared" si="4"/>
        <v>#VALUE!</v>
      </c>
    </row>
    <row r="31" spans="1:13" ht="20.100000000000001" customHeight="1">
      <c r="A31" s="85">
        <f>VLOOKUP(RYTTERDATA!A25,RYTTERDATA!A25,1,FALSE)</f>
        <v>41</v>
      </c>
      <c r="B31" s="214" t="str">
        <f>VLOOKUP(A31,RYTTERDATA!$A$5:$B$34,2,FALSE)</f>
        <v>Sarah Skjødt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e">
        <f t="shared" si="4"/>
        <v>#VALUE!</v>
      </c>
    </row>
    <row r="32" spans="1:13" ht="20.100000000000001" customHeight="1">
      <c r="A32" s="85">
        <f>VLOOKUP(RYTTERDATA!A26,RYTTERDATA!A26,1,FALSE)</f>
        <v>42</v>
      </c>
      <c r="B32" s="214" t="str">
        <f>VLOOKUP(A32,RYTTERDATA!$A$5:$B$34,2,FALSE)</f>
        <v>Benjamin Antomisen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e">
        <f t="shared" si="4"/>
        <v>#VALUE!</v>
      </c>
    </row>
    <row r="33" spans="1:13" ht="20.100000000000001" customHeight="1">
      <c r="A33" s="85">
        <f>VLOOKUP(RYTTERDATA!A27,RYTTERDATA!A27,1,FALSE)</f>
        <v>47</v>
      </c>
      <c r="B33" s="214" t="str">
        <f>VLOOKUP(A33,RYTTERDATA!$A$5:$B$34,2,FALSE)</f>
        <v>Emma Lassen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e">
        <f t="shared" si="4"/>
        <v>#VALUE!</v>
      </c>
    </row>
    <row r="34" spans="1:13" ht="20.100000000000001" customHeight="1">
      <c r="A34" s="85">
        <f>VLOOKUP(RYTTERDATA!A28,RYTTERDATA!A28,1,FALSE)</f>
        <v>43</v>
      </c>
      <c r="B34" s="214" t="str">
        <f>VLOOKUP(A34,RYTTERDATA!$A$5:$B$34,2,FALSE)</f>
        <v>Naja Andersen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e">
        <f t="shared" si="4"/>
        <v>#VALUE!</v>
      </c>
    </row>
    <row r="35" spans="1:13" ht="20.100000000000001" customHeight="1">
      <c r="A35" s="85">
        <f>VLOOKUP(RYTTERDATA!A29,RYTTERDATA!A29,1,FALSE)</f>
        <v>45</v>
      </c>
      <c r="B35" s="214" t="str">
        <f>VLOOKUP(A35,RYTTERDATA!$A$5:$B$34,2,FALSE)</f>
        <v>Alexia Almskou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e">
        <f t="shared" si="4"/>
        <v>#VALUE!</v>
      </c>
    </row>
    <row r="36" spans="1:13" ht="20.100000000000001" customHeight="1">
      <c r="A36" s="85">
        <f>VLOOKUP(RYTTERDATA!A30,RYTTERDATA!A30,1,FALSE)</f>
        <v>46</v>
      </c>
      <c r="B36" s="214" t="str">
        <f>VLOOKUP(A36,RYTTERDATA!$A$5:$B$34,2,FALSE)</f>
        <v>Pernille Hansen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e">
        <f t="shared" si="4"/>
        <v>#VALUE!</v>
      </c>
    </row>
    <row r="37" spans="1:13" ht="20.100000000000001" customHeight="1">
      <c r="A37" s="85">
        <f>VLOOKUP(RYTTERDATA!A31,RYTTERDATA!A31,1,FALSE)</f>
        <v>44</v>
      </c>
      <c r="B37" s="214" t="str">
        <f>VLOOKUP(A37,RYTTERDATA!$A$5:$B$34,2,FALSE)</f>
        <v>Katrine Lundstrøm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e">
        <f t="shared" si="4"/>
        <v>#VALUE!</v>
      </c>
    </row>
    <row r="38" spans="1:13" ht="20.100000000000001" customHeight="1">
      <c r="A38" s="85">
        <f>VLOOKUP(RYTTERDATA!A32,RYTTERDATA!A32,1,FALSE)</f>
        <v>38</v>
      </c>
      <c r="B38" s="214" t="str">
        <f>VLOOKUP(A38,RYTTERDATA!$A$5:$B$34,2,FALSE)</f>
        <v>Tilde Lindhardt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e">
        <f t="shared" si="4"/>
        <v>#VALUE!</v>
      </c>
    </row>
    <row r="39" spans="1:13" ht="20.100000000000001" customHeight="1">
      <c r="A39" s="85">
        <f>VLOOKUP(RYTTERDATA!A33,RYTTERDATA!A33,1,FALSE)</f>
        <v>48</v>
      </c>
      <c r="B39" s="214" t="str">
        <f>VLOOKUP(A39,RYTTERDATA!$A$5:$B$34,2,FALSE)</f>
        <v>Christina Norman Sørensen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e">
        <f t="shared" si="4"/>
        <v>#VALUE!</v>
      </c>
    </row>
    <row r="40" spans="1:13" ht="20.100000000000001" customHeight="1">
      <c r="A40" s="85">
        <f>VLOOKUP(RYTTERDATA!A34,RYTTERDATA!A34,1,FALSE)</f>
        <v>49</v>
      </c>
      <c r="B40" s="214" t="str">
        <f>VLOOKUP(A40,RYTTERDATA!$A$5:$B$34,2,FALSE)</f>
        <v>Lena Johansson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e">
        <f t="shared" si="4"/>
        <v>#VALUE!</v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35</v>
      </c>
      <c r="C9" s="172" t="s">
        <v>83</v>
      </c>
      <c r="D9" s="160"/>
      <c r="E9" s="172" t="s">
        <v>84</v>
      </c>
      <c r="F9" s="140"/>
      <c r="H9" s="95"/>
      <c r="I9" s="299" t="s">
        <v>82</v>
      </c>
      <c r="J9" s="300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30</v>
      </c>
      <c r="B11" s="214" t="str">
        <f>VLOOKUP(A11,RYTTERDATA!$A$5:$B$34,2,FALSE)</f>
        <v>Emma Lassen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24</v>
      </c>
      <c r="B12" s="214" t="str">
        <f>VLOOKUP(A12,RYTTERDATA!$A$5:$B$34,2,FALSE)</f>
        <v>Zeziliea Larsen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7</v>
      </c>
      <c r="B13" s="214" t="str">
        <f>VLOOKUP(A13,RYTTERDATA!$A$5:$B$34,2,FALSE)</f>
        <v>Emilie Nielsen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20</v>
      </c>
      <c r="B14" s="214" t="str">
        <f>VLOOKUP(A14,RYTTERDATA!$A$5:$B$34,2,FALSE)</f>
        <v>Anton Ploug Rogren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31</v>
      </c>
      <c r="B15" s="214" t="str">
        <f>VLOOKUP(A15,RYTTERDATA!$A$5:$B$34,2,FALSE)</f>
        <v>Anne Lise Hansen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32</v>
      </c>
      <c r="B16" s="214" t="str">
        <f>VLOOKUP(A16,RYTTERDATA!$A$5:$B$34,2,FALSE)</f>
        <v>Maibritt Andersen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25</v>
      </c>
      <c r="B17" s="214" t="str">
        <f>VLOOKUP(A17,RYTTERDATA!$A$5:$B$34,2,FALSE)</f>
        <v>Julie Andrea Cheung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8</v>
      </c>
      <c r="B18" s="214" t="str">
        <f>VLOOKUP(A18,RYTTERDATA!$A$5:$B$34,2,FALSE)</f>
        <v>Anja Sigvard Nielsen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26</v>
      </c>
      <c r="B19" s="214" t="str">
        <f>VLOOKUP(A19,RYTTERDATA!$A$5:$B$34,2,FALSE)</f>
        <v>Kirstine Haugaard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e">
        <f t="shared" ref="M19:M40" si="4">IF(B19&lt;&gt;0,H19+(I19*30)+(J19*10)+(K19*5)+(L19*50),"")</f>
        <v>#VALUE!</v>
      </c>
    </row>
    <row r="20" spans="1:13" ht="20.100000000000001" customHeight="1">
      <c r="A20" s="85">
        <f>VLOOKUP(RYTTERDATA!A14,RYTTERDATA!A14,1,FALSE)</f>
        <v>27</v>
      </c>
      <c r="B20" s="214" t="str">
        <f>VLOOKUP(A20,RYTTERDATA!$A$5:$B$34,2,FALSE)</f>
        <v>Pernille Skov Sørensen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e">
        <f t="shared" si="4"/>
        <v>#VALUE!</v>
      </c>
    </row>
    <row r="21" spans="1:13" ht="20.100000000000001" customHeight="1">
      <c r="A21" s="85">
        <f>VLOOKUP(RYTTERDATA!A15,RYTTERDATA!A15,1,FALSE)</f>
        <v>28</v>
      </c>
      <c r="B21" s="214" t="str">
        <f>VLOOKUP(A21,RYTTERDATA!$A$5:$B$34,2,FALSE)</f>
        <v>Aliena Marie Damgaard Svendsen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e">
        <f t="shared" si="4"/>
        <v>#VALUE!</v>
      </c>
    </row>
    <row r="22" spans="1:13" ht="20.100000000000001" customHeight="1">
      <c r="A22" s="85">
        <f>VLOOKUP(RYTTERDATA!A16,RYTTERDATA!A16,1,FALSE)</f>
        <v>33</v>
      </c>
      <c r="B22" s="214" t="str">
        <f>VLOOKUP(A22,RYTTERDATA!$A$5:$B$34,2,FALSE)</f>
        <v>Ida Povlsen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e">
        <f t="shared" si="4"/>
        <v>#VALUE!</v>
      </c>
    </row>
    <row r="23" spans="1:13" ht="20.100000000000001" customHeight="1">
      <c r="A23" s="85">
        <f>VLOOKUP(RYTTERDATA!A17,RYTTERDATA!A17,1,FALSE)</f>
        <v>34</v>
      </c>
      <c r="B23" s="214" t="str">
        <f>VLOOKUP(A23,RYTTERDATA!$A$5:$B$34,2,FALSE)</f>
        <v>Annika Jensen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e">
        <f t="shared" si="4"/>
        <v>#VALUE!</v>
      </c>
    </row>
    <row r="24" spans="1:13" ht="20.100000000000001" customHeight="1">
      <c r="A24" s="85">
        <f>VLOOKUP(RYTTERDATA!A18,RYTTERDATA!A18,1,FALSE)</f>
        <v>35</v>
      </c>
      <c r="B24" s="214" t="str">
        <f>VLOOKUP(A24,RYTTERDATA!$A$5:$B$34,2,FALSE)</f>
        <v>Cecilie Jensen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e">
        <f t="shared" si="4"/>
        <v>#VALUE!</v>
      </c>
    </row>
    <row r="25" spans="1:13" ht="20.100000000000001" customHeight="1">
      <c r="A25" s="85">
        <f>VLOOKUP(RYTTERDATA!A19,RYTTERDATA!A19,1,FALSE)</f>
        <v>36</v>
      </c>
      <c r="B25" s="214" t="str">
        <f>VLOOKUP(A25,RYTTERDATA!$A$5:$B$34,2,FALSE)</f>
        <v>Emilie Steinmejer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e">
        <f t="shared" si="4"/>
        <v>#VALUE!</v>
      </c>
    </row>
    <row r="26" spans="1:13" ht="20.100000000000001" customHeight="1">
      <c r="A26" s="85">
        <f>VLOOKUP(RYTTERDATA!A20,RYTTERDATA!A20,1,FALSE)</f>
        <v>65</v>
      </c>
      <c r="B26" s="214" t="str">
        <f>VLOOKUP(A26,RYTTERDATA!$A$5:$B$34,2,FALSE)</f>
        <v>Alexia Almskou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e">
        <f t="shared" si="4"/>
        <v>#VALUE!</v>
      </c>
    </row>
    <row r="27" spans="1:13" ht="20.100000000000001" customHeight="1">
      <c r="A27" s="85">
        <f>VLOOKUP(RYTTERDATA!A21,RYTTERDATA!A21,1,FALSE)</f>
        <v>51</v>
      </c>
      <c r="B27" s="214" t="str">
        <f>VLOOKUP(A27,RYTTERDATA!$A$5:$B$34,2,FALSE)</f>
        <v>Elisabeth Sørensen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e">
        <f t="shared" si="4"/>
        <v>#VALUE!</v>
      </c>
    </row>
    <row r="28" spans="1:13" ht="20.100000000000001" customHeight="1">
      <c r="A28" s="85">
        <f>VLOOKUP(RYTTERDATA!A22,RYTTERDATA!A22,1,FALSE)</f>
        <v>37</v>
      </c>
      <c r="B28" s="214" t="str">
        <f>VLOOKUP(A28,RYTTERDATA!$A$5:$B$34,2,FALSE)</f>
        <v>Jenny Hedegaard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e">
        <f t="shared" si="4"/>
        <v>#VALUE!</v>
      </c>
    </row>
    <row r="29" spans="1:13" ht="20.100000000000001" customHeight="1">
      <c r="A29" s="85">
        <f>VLOOKUP(RYTTERDATA!A23,RYTTERDATA!A23,1,FALSE)</f>
        <v>39</v>
      </c>
      <c r="B29" s="214" t="str">
        <f>VLOOKUP(A29,RYTTERDATA!$A$5:$B$34,2,FALSE)</f>
        <v>Christina Ebbe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e">
        <f t="shared" si="4"/>
        <v>#VALUE!</v>
      </c>
    </row>
    <row r="30" spans="1:13" ht="20.100000000000001" customHeight="1">
      <c r="A30" s="85">
        <f>VLOOKUP(RYTTERDATA!A24,RYTTERDATA!A24,1,FALSE)</f>
        <v>40</v>
      </c>
      <c r="B30" s="214" t="str">
        <f>VLOOKUP(A30,RYTTERDATA!$A$5:$B$34,2,FALSE)</f>
        <v>Heidi Hedegård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e">
        <f t="shared" si="4"/>
        <v>#VALUE!</v>
      </c>
    </row>
    <row r="31" spans="1:13" ht="20.100000000000001" customHeight="1">
      <c r="A31" s="85">
        <f>VLOOKUP(RYTTERDATA!A25,RYTTERDATA!A25,1,FALSE)</f>
        <v>41</v>
      </c>
      <c r="B31" s="214" t="str">
        <f>VLOOKUP(A31,RYTTERDATA!$A$5:$B$34,2,FALSE)</f>
        <v>Sarah Skjødt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e">
        <f t="shared" si="4"/>
        <v>#VALUE!</v>
      </c>
    </row>
    <row r="32" spans="1:13" ht="20.100000000000001" customHeight="1">
      <c r="A32" s="85">
        <f>VLOOKUP(RYTTERDATA!A26,RYTTERDATA!A26,1,FALSE)</f>
        <v>42</v>
      </c>
      <c r="B32" s="214" t="str">
        <f>VLOOKUP(A32,RYTTERDATA!$A$5:$B$34,2,FALSE)</f>
        <v>Benjamin Antomisen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e">
        <f t="shared" si="4"/>
        <v>#VALUE!</v>
      </c>
    </row>
    <row r="33" spans="1:13" ht="20.100000000000001" customHeight="1">
      <c r="A33" s="85">
        <f>VLOOKUP(RYTTERDATA!A27,RYTTERDATA!A27,1,FALSE)</f>
        <v>47</v>
      </c>
      <c r="B33" s="214" t="str">
        <f>VLOOKUP(A33,RYTTERDATA!$A$5:$B$34,2,FALSE)</f>
        <v>Emma Lassen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e">
        <f t="shared" si="4"/>
        <v>#VALUE!</v>
      </c>
    </row>
    <row r="34" spans="1:13" ht="20.100000000000001" customHeight="1">
      <c r="A34" s="85">
        <f>VLOOKUP(RYTTERDATA!A28,RYTTERDATA!A28,1,FALSE)</f>
        <v>43</v>
      </c>
      <c r="B34" s="214" t="str">
        <f>VLOOKUP(A34,RYTTERDATA!$A$5:$B$34,2,FALSE)</f>
        <v>Naja Andersen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e">
        <f t="shared" si="4"/>
        <v>#VALUE!</v>
      </c>
    </row>
    <row r="35" spans="1:13" ht="20.100000000000001" customHeight="1">
      <c r="A35" s="85">
        <f>VLOOKUP(RYTTERDATA!A29,RYTTERDATA!A29,1,FALSE)</f>
        <v>45</v>
      </c>
      <c r="B35" s="214" t="str">
        <f>VLOOKUP(A35,RYTTERDATA!$A$5:$B$34,2,FALSE)</f>
        <v>Alexia Almskou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e">
        <f t="shared" si="4"/>
        <v>#VALUE!</v>
      </c>
    </row>
    <row r="36" spans="1:13" ht="20.100000000000001" customHeight="1">
      <c r="A36" s="85">
        <f>VLOOKUP(RYTTERDATA!A30,RYTTERDATA!A30,1,FALSE)</f>
        <v>46</v>
      </c>
      <c r="B36" s="214" t="str">
        <f>VLOOKUP(A36,RYTTERDATA!$A$5:$B$34,2,FALSE)</f>
        <v>Pernille Hansen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e">
        <f t="shared" si="4"/>
        <v>#VALUE!</v>
      </c>
    </row>
    <row r="37" spans="1:13" ht="20.100000000000001" customHeight="1">
      <c r="A37" s="85">
        <f>VLOOKUP(RYTTERDATA!A31,RYTTERDATA!A31,1,FALSE)</f>
        <v>44</v>
      </c>
      <c r="B37" s="214" t="str">
        <f>VLOOKUP(A37,RYTTERDATA!$A$5:$B$34,2,FALSE)</f>
        <v>Katrine Lundstrøm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e">
        <f t="shared" si="4"/>
        <v>#VALUE!</v>
      </c>
    </row>
    <row r="38" spans="1:13" ht="20.100000000000001" customHeight="1">
      <c r="A38" s="85">
        <f>VLOOKUP(RYTTERDATA!A32,RYTTERDATA!A32,1,FALSE)</f>
        <v>38</v>
      </c>
      <c r="B38" s="214" t="str">
        <f>VLOOKUP(A38,RYTTERDATA!$A$5:$B$34,2,FALSE)</f>
        <v>Tilde Lindhardt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e">
        <f t="shared" si="4"/>
        <v>#VALUE!</v>
      </c>
    </row>
    <row r="39" spans="1:13" ht="20.100000000000001" customHeight="1">
      <c r="A39" s="85">
        <f>VLOOKUP(RYTTERDATA!A33,RYTTERDATA!A33,1,FALSE)</f>
        <v>48</v>
      </c>
      <c r="B39" s="214" t="str">
        <f>VLOOKUP(A39,RYTTERDATA!$A$5:$B$34,2,FALSE)</f>
        <v>Christina Norman Sørensen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e">
        <f t="shared" si="4"/>
        <v>#VALUE!</v>
      </c>
    </row>
    <row r="40" spans="1:13" ht="20.100000000000001" customHeight="1">
      <c r="A40" s="85">
        <f>VLOOKUP(RYTTERDATA!A34,RYTTERDATA!A34,1,FALSE)</f>
        <v>49</v>
      </c>
      <c r="B40" s="214" t="str">
        <f>VLOOKUP(A40,RYTTERDATA!$A$5:$B$34,2,FALSE)</f>
        <v>Lena Johansson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e">
        <f t="shared" si="4"/>
        <v>#VALUE!</v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10" zoomScaleNormal="100" workbookViewId="0">
      <selection activeCell="M18" sqref="M1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42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>
        <v>0</v>
      </c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>
        <v>0</v>
      </c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35</v>
      </c>
      <c r="C9" s="170" t="s">
        <v>84</v>
      </c>
      <c r="D9" s="160"/>
      <c r="E9" s="170" t="s">
        <v>85</v>
      </c>
      <c r="F9" s="95"/>
      <c r="H9" s="95"/>
      <c r="I9" s="299" t="s">
        <v>82</v>
      </c>
      <c r="J9" s="300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30</v>
      </c>
      <c r="B11" s="214" t="str">
        <f>VLOOKUP(A11,RYTTERDATA!$A$5:$B$34,2,FALSE)</f>
        <v>Emma Lassen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24</v>
      </c>
      <c r="B12" s="214" t="str">
        <f>VLOOKUP(A12,RYTTERDATA!$A$5:$B$34,2,FALSE)</f>
        <v>Zeziliea Larsen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7</v>
      </c>
      <c r="B13" s="214" t="str">
        <f>VLOOKUP(A13,RYTTERDATA!$A$5:$B$34,2,FALSE)</f>
        <v>Emilie Nielsen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20</v>
      </c>
      <c r="B14" s="214" t="str">
        <f>VLOOKUP(A14,RYTTERDATA!$A$5:$B$34,2,FALSE)</f>
        <v>Anton Ploug Rogren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31</v>
      </c>
      <c r="B15" s="214" t="str">
        <f>VLOOKUP(A15,RYTTERDATA!$A$5:$B$34,2,FALSE)</f>
        <v>Anne Lise Hansen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32</v>
      </c>
      <c r="B16" s="214" t="str">
        <f>VLOOKUP(A16,RYTTERDATA!$A$5:$B$34,2,FALSE)</f>
        <v>Maibritt Andersen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25</v>
      </c>
      <c r="B17" s="214" t="str">
        <f>VLOOKUP(A17,RYTTERDATA!$A$5:$B$34,2,FALSE)</f>
        <v>Julie Andrea Cheung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8</v>
      </c>
      <c r="B18" s="214" t="str">
        <f>VLOOKUP(A18,RYTTERDATA!$A$5:$B$34,2,FALSE)</f>
        <v>Anja Sigvard Nielsen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26</v>
      </c>
      <c r="B19" s="214" t="str">
        <f>VLOOKUP(A19,RYTTERDATA!$A$5:$B$34,2,FALSE)</f>
        <v>Kirstine Haugaard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e">
        <f t="shared" ref="M19:M40" si="4">IF(B19&lt;&gt;0,H19+(I19*30)+(J19*10)+(K19*5)+(L19*50),"")</f>
        <v>#VALUE!</v>
      </c>
    </row>
    <row r="20" spans="1:13" ht="20.100000000000001" customHeight="1">
      <c r="A20" s="85">
        <f>VLOOKUP(RYTTERDATA!A14,RYTTERDATA!A14,1,FALSE)</f>
        <v>27</v>
      </c>
      <c r="B20" s="214" t="str">
        <f>VLOOKUP(A20,RYTTERDATA!$A$5:$B$34,2,FALSE)</f>
        <v>Pernille Skov Sørensen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e">
        <f t="shared" si="4"/>
        <v>#VALUE!</v>
      </c>
    </row>
    <row r="21" spans="1:13" ht="20.100000000000001" customHeight="1">
      <c r="A21" s="85">
        <f>VLOOKUP(RYTTERDATA!A15,RYTTERDATA!A15,1,FALSE)</f>
        <v>28</v>
      </c>
      <c r="B21" s="214" t="str">
        <f>VLOOKUP(A21,RYTTERDATA!$A$5:$B$34,2,FALSE)</f>
        <v>Aliena Marie Damgaard Svendsen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e">
        <f t="shared" si="4"/>
        <v>#VALUE!</v>
      </c>
    </row>
    <row r="22" spans="1:13" ht="20.100000000000001" customHeight="1">
      <c r="A22" s="85">
        <f>VLOOKUP(RYTTERDATA!A16,RYTTERDATA!A16,1,FALSE)</f>
        <v>33</v>
      </c>
      <c r="B22" s="214" t="str">
        <f>VLOOKUP(A22,RYTTERDATA!$A$5:$B$34,2,FALSE)</f>
        <v>Ida Povlsen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e">
        <f t="shared" si="4"/>
        <v>#VALUE!</v>
      </c>
    </row>
    <row r="23" spans="1:13" ht="20.100000000000001" customHeight="1">
      <c r="A23" s="85">
        <f>VLOOKUP(RYTTERDATA!A17,RYTTERDATA!A17,1,FALSE)</f>
        <v>34</v>
      </c>
      <c r="B23" s="214" t="str">
        <f>VLOOKUP(A23,RYTTERDATA!$A$5:$B$34,2,FALSE)</f>
        <v>Annika Jensen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e">
        <f t="shared" si="4"/>
        <v>#VALUE!</v>
      </c>
    </row>
    <row r="24" spans="1:13" ht="20.100000000000001" customHeight="1">
      <c r="A24" s="85">
        <f>VLOOKUP(RYTTERDATA!A18,RYTTERDATA!A18,1,FALSE)</f>
        <v>35</v>
      </c>
      <c r="B24" s="214" t="str">
        <f>VLOOKUP(A24,RYTTERDATA!$A$5:$B$34,2,FALSE)</f>
        <v>Cecilie Jensen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e">
        <f t="shared" si="4"/>
        <v>#VALUE!</v>
      </c>
    </row>
    <row r="25" spans="1:13" ht="20.100000000000001" customHeight="1">
      <c r="A25" s="85">
        <f>VLOOKUP(RYTTERDATA!A19,RYTTERDATA!A19,1,FALSE)</f>
        <v>36</v>
      </c>
      <c r="B25" s="214" t="str">
        <f>VLOOKUP(A25,RYTTERDATA!$A$5:$B$34,2,FALSE)</f>
        <v>Emilie Steinmejer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e">
        <f t="shared" si="4"/>
        <v>#VALUE!</v>
      </c>
    </row>
    <row r="26" spans="1:13" ht="20.100000000000001" customHeight="1">
      <c r="A26" s="85">
        <f>VLOOKUP(RYTTERDATA!A20,RYTTERDATA!A20,1,FALSE)</f>
        <v>65</v>
      </c>
      <c r="B26" s="214" t="str">
        <f>VLOOKUP(A26,RYTTERDATA!$A$5:$B$34,2,FALSE)</f>
        <v>Alexia Almskou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e">
        <f t="shared" si="4"/>
        <v>#VALUE!</v>
      </c>
    </row>
    <row r="27" spans="1:13" ht="20.100000000000001" customHeight="1">
      <c r="A27" s="85">
        <f>VLOOKUP(RYTTERDATA!A21,RYTTERDATA!A21,1,FALSE)</f>
        <v>51</v>
      </c>
      <c r="B27" s="214" t="str">
        <f>VLOOKUP(A27,RYTTERDATA!$A$5:$B$34,2,FALSE)</f>
        <v>Elisabeth Sørensen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e">
        <f t="shared" si="4"/>
        <v>#VALUE!</v>
      </c>
    </row>
    <row r="28" spans="1:13" ht="20.100000000000001" customHeight="1">
      <c r="A28" s="85">
        <f>VLOOKUP(RYTTERDATA!A22,RYTTERDATA!A22,1,FALSE)</f>
        <v>37</v>
      </c>
      <c r="B28" s="214" t="str">
        <f>VLOOKUP(A28,RYTTERDATA!$A$5:$B$34,2,FALSE)</f>
        <v>Jenny Hedegaard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e">
        <f t="shared" si="4"/>
        <v>#VALUE!</v>
      </c>
    </row>
    <row r="29" spans="1:13" ht="20.100000000000001" customHeight="1">
      <c r="A29" s="85">
        <f>VLOOKUP(RYTTERDATA!A23,RYTTERDATA!A23,1,FALSE)</f>
        <v>39</v>
      </c>
      <c r="B29" s="214" t="str">
        <f>VLOOKUP(A29,RYTTERDATA!$A$5:$B$34,2,FALSE)</f>
        <v>Christina Ebbe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e">
        <f t="shared" si="4"/>
        <v>#VALUE!</v>
      </c>
    </row>
    <row r="30" spans="1:13" ht="20.100000000000001" customHeight="1">
      <c r="A30" s="85">
        <f>VLOOKUP(RYTTERDATA!A24,RYTTERDATA!A24,1,FALSE)</f>
        <v>40</v>
      </c>
      <c r="B30" s="214" t="str">
        <f>VLOOKUP(A30,RYTTERDATA!$A$5:$B$34,2,FALSE)</f>
        <v>Heidi Hedegård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e">
        <f t="shared" si="4"/>
        <v>#VALUE!</v>
      </c>
    </row>
    <row r="31" spans="1:13" ht="20.100000000000001" customHeight="1">
      <c r="A31" s="85">
        <f>VLOOKUP(RYTTERDATA!A25,RYTTERDATA!A25,1,FALSE)</f>
        <v>41</v>
      </c>
      <c r="B31" s="214" t="str">
        <f>VLOOKUP(A31,RYTTERDATA!$A$5:$B$34,2,FALSE)</f>
        <v>Sarah Skjødt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e">
        <f t="shared" si="4"/>
        <v>#VALUE!</v>
      </c>
    </row>
    <row r="32" spans="1:13" ht="20.100000000000001" customHeight="1">
      <c r="A32" s="85">
        <f>VLOOKUP(RYTTERDATA!A26,RYTTERDATA!A26,1,FALSE)</f>
        <v>42</v>
      </c>
      <c r="B32" s="214" t="str">
        <f>VLOOKUP(A32,RYTTERDATA!$A$5:$B$34,2,FALSE)</f>
        <v>Benjamin Antomisen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e">
        <f t="shared" si="4"/>
        <v>#VALUE!</v>
      </c>
    </row>
    <row r="33" spans="1:13" ht="20.100000000000001" customHeight="1">
      <c r="A33" s="85">
        <f>VLOOKUP(RYTTERDATA!A27,RYTTERDATA!A27,1,FALSE)</f>
        <v>47</v>
      </c>
      <c r="B33" s="214" t="str">
        <f>VLOOKUP(A33,RYTTERDATA!$A$5:$B$34,2,FALSE)</f>
        <v>Emma Lassen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e">
        <f t="shared" si="4"/>
        <v>#VALUE!</v>
      </c>
    </row>
    <row r="34" spans="1:13" ht="20.100000000000001" customHeight="1">
      <c r="A34" s="85">
        <f>VLOOKUP(RYTTERDATA!A28,RYTTERDATA!A28,1,FALSE)</f>
        <v>43</v>
      </c>
      <c r="B34" s="214" t="str">
        <f>VLOOKUP(A34,RYTTERDATA!$A$5:$B$34,2,FALSE)</f>
        <v>Naja Andersen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e">
        <f t="shared" si="4"/>
        <v>#VALUE!</v>
      </c>
    </row>
    <row r="35" spans="1:13" ht="20.100000000000001" customHeight="1">
      <c r="A35" s="85">
        <f>VLOOKUP(RYTTERDATA!A29,RYTTERDATA!A29,1,FALSE)</f>
        <v>45</v>
      </c>
      <c r="B35" s="214" t="str">
        <f>VLOOKUP(A35,RYTTERDATA!$A$5:$B$34,2,FALSE)</f>
        <v>Alexia Almskou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e">
        <f t="shared" si="4"/>
        <v>#VALUE!</v>
      </c>
    </row>
    <row r="36" spans="1:13" ht="20.100000000000001" customHeight="1">
      <c r="A36" s="85">
        <f>VLOOKUP(RYTTERDATA!A30,RYTTERDATA!A30,1,FALSE)</f>
        <v>46</v>
      </c>
      <c r="B36" s="214" t="str">
        <f>VLOOKUP(A36,RYTTERDATA!$A$5:$B$34,2,FALSE)</f>
        <v>Pernille Hansen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e">
        <f t="shared" si="4"/>
        <v>#VALUE!</v>
      </c>
    </row>
    <row r="37" spans="1:13" ht="20.100000000000001" customHeight="1">
      <c r="A37" s="85">
        <f>VLOOKUP(RYTTERDATA!A31,RYTTERDATA!A31,1,FALSE)</f>
        <v>44</v>
      </c>
      <c r="B37" s="214" t="str">
        <f>VLOOKUP(A37,RYTTERDATA!$A$5:$B$34,2,FALSE)</f>
        <v>Katrine Lundstrøm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e">
        <f t="shared" si="4"/>
        <v>#VALUE!</v>
      </c>
    </row>
    <row r="38" spans="1:13" ht="20.100000000000001" customHeight="1">
      <c r="A38" s="85">
        <f>VLOOKUP(RYTTERDATA!A32,RYTTERDATA!A32,1,FALSE)</f>
        <v>38</v>
      </c>
      <c r="B38" s="214" t="str">
        <f>VLOOKUP(A38,RYTTERDATA!$A$5:$B$34,2,FALSE)</f>
        <v>Tilde Lindhardt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e">
        <f t="shared" si="4"/>
        <v>#VALUE!</v>
      </c>
    </row>
    <row r="39" spans="1:13" ht="20.100000000000001" customHeight="1">
      <c r="A39" s="85">
        <f>VLOOKUP(RYTTERDATA!A33,RYTTERDATA!A33,1,FALSE)</f>
        <v>48</v>
      </c>
      <c r="B39" s="214" t="str">
        <f>VLOOKUP(A39,RYTTERDATA!$A$5:$B$34,2,FALSE)</f>
        <v>Christina Norman Sørensen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e">
        <f t="shared" si="4"/>
        <v>#VALUE!</v>
      </c>
    </row>
    <row r="40" spans="1:13" ht="20.100000000000001" customHeight="1">
      <c r="A40" s="85">
        <f>VLOOKUP(RYTTERDATA!A34,RYTTERDATA!A34,1,FALSE)</f>
        <v>49</v>
      </c>
      <c r="B40" s="214" t="str">
        <f>VLOOKUP(A40,RYTTERDATA!$A$5:$B$34,2,FALSE)</f>
        <v>Lena Johansson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e">
        <f t="shared" si="4"/>
        <v>#VALUE!</v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10" zoomScaleNormal="100"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70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>
        <v>0</v>
      </c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>
        <v>0</v>
      </c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35</v>
      </c>
      <c r="C9" s="170" t="s">
        <v>85</v>
      </c>
      <c r="D9" s="160"/>
      <c r="E9" s="170" t="s">
        <v>59</v>
      </c>
      <c r="F9" s="95"/>
      <c r="H9" s="95"/>
      <c r="I9" s="299" t="s">
        <v>82</v>
      </c>
      <c r="J9" s="300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30</v>
      </c>
      <c r="B11" s="214" t="str">
        <f>VLOOKUP(A11,RYTTERDATA!$A$5:$B$34,2,FALSE)</f>
        <v>Emma Lassen</v>
      </c>
      <c r="C11" s="97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24</v>
      </c>
      <c r="B12" s="214" t="str">
        <f>VLOOKUP(A12,RYTTERDATA!$A$5:$B$34,2,FALSE)</f>
        <v>Zeziliea Larsen</v>
      </c>
      <c r="C12" s="97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7</v>
      </c>
      <c r="B13" s="214" t="str">
        <f>VLOOKUP(A13,RYTTERDATA!$A$5:$B$34,2,FALSE)</f>
        <v>Emilie Nielsen</v>
      </c>
      <c r="C13" s="97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20</v>
      </c>
      <c r="B14" s="214" t="str">
        <f>VLOOKUP(A14,RYTTERDATA!$A$5:$B$34,2,FALSE)</f>
        <v>Anton Ploug Rogren</v>
      </c>
      <c r="C14" s="97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31</v>
      </c>
      <c r="B15" s="214" t="str">
        <f>VLOOKUP(A15,RYTTERDATA!$A$5:$B$34,2,FALSE)</f>
        <v>Anne Lise Hansen</v>
      </c>
      <c r="C15" s="97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32</v>
      </c>
      <c r="B16" s="214" t="str">
        <f>VLOOKUP(A16,RYTTERDATA!$A$5:$B$34,2,FALSE)</f>
        <v>Maibritt Andersen</v>
      </c>
      <c r="C16" s="97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25</v>
      </c>
      <c r="B17" s="214" t="str">
        <f>VLOOKUP(A17,RYTTERDATA!$A$5:$B$34,2,FALSE)</f>
        <v>Julie Andrea Cheung</v>
      </c>
      <c r="C17" s="97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8</v>
      </c>
      <c r="B18" s="214" t="str">
        <f>VLOOKUP(A18,RYTTERDATA!$A$5:$B$34,2,FALSE)</f>
        <v>Anja Sigvard Nielsen</v>
      </c>
      <c r="C18" s="97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26</v>
      </c>
      <c r="B19" s="214" t="str">
        <f>VLOOKUP(A19,RYTTERDATA!$A$5:$B$34,2,FALSE)</f>
        <v>Kirstine Haugaard</v>
      </c>
      <c r="C19" s="97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e">
        <f t="shared" ref="M19:M40" si="4">IF(B19&lt;&gt;0,H19+(I19*30)+(J19*10)+(K19*5)+(L19*50),"")</f>
        <v>#VALUE!</v>
      </c>
    </row>
    <row r="20" spans="1:13" ht="20.100000000000001" customHeight="1">
      <c r="A20" s="85">
        <f>VLOOKUP(RYTTERDATA!A14,RYTTERDATA!A14,1,FALSE)</f>
        <v>27</v>
      </c>
      <c r="B20" s="214" t="str">
        <f>VLOOKUP(A20,RYTTERDATA!$A$5:$B$34,2,FALSE)</f>
        <v>Pernille Skov Sørensen</v>
      </c>
      <c r="C20" s="97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e">
        <f t="shared" si="4"/>
        <v>#VALUE!</v>
      </c>
    </row>
    <row r="21" spans="1:13" ht="20.100000000000001" customHeight="1">
      <c r="A21" s="85">
        <f>VLOOKUP(RYTTERDATA!A15,RYTTERDATA!A15,1,FALSE)</f>
        <v>28</v>
      </c>
      <c r="B21" s="214" t="str">
        <f>VLOOKUP(A21,RYTTERDATA!$A$5:$B$34,2,FALSE)</f>
        <v>Aliena Marie Damgaard Svendsen</v>
      </c>
      <c r="C21" s="97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e">
        <f t="shared" si="4"/>
        <v>#VALUE!</v>
      </c>
    </row>
    <row r="22" spans="1:13" ht="20.100000000000001" customHeight="1">
      <c r="A22" s="85">
        <f>VLOOKUP(RYTTERDATA!A16,RYTTERDATA!A16,1,FALSE)</f>
        <v>33</v>
      </c>
      <c r="B22" s="214" t="str">
        <f>VLOOKUP(A22,RYTTERDATA!$A$5:$B$34,2,FALSE)</f>
        <v>Ida Povlsen</v>
      </c>
      <c r="C22" s="97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e">
        <f t="shared" si="4"/>
        <v>#VALUE!</v>
      </c>
    </row>
    <row r="23" spans="1:13" ht="20.100000000000001" customHeight="1">
      <c r="A23" s="85">
        <f>VLOOKUP(RYTTERDATA!A17,RYTTERDATA!A17,1,FALSE)</f>
        <v>34</v>
      </c>
      <c r="B23" s="214" t="str">
        <f>VLOOKUP(A23,RYTTERDATA!$A$5:$B$34,2,FALSE)</f>
        <v>Annika Jensen</v>
      </c>
      <c r="C23" s="97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e">
        <f t="shared" si="4"/>
        <v>#VALUE!</v>
      </c>
    </row>
    <row r="24" spans="1:13" ht="20.100000000000001" customHeight="1">
      <c r="A24" s="85">
        <f>VLOOKUP(RYTTERDATA!A18,RYTTERDATA!A18,1,FALSE)</f>
        <v>35</v>
      </c>
      <c r="B24" s="214" t="str">
        <f>VLOOKUP(A24,RYTTERDATA!$A$5:$B$34,2,FALSE)</f>
        <v>Cecilie Jensen</v>
      </c>
      <c r="C24" s="97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e">
        <f t="shared" si="4"/>
        <v>#VALUE!</v>
      </c>
    </row>
    <row r="25" spans="1:13" ht="20.100000000000001" customHeight="1">
      <c r="A25" s="85">
        <f>VLOOKUP(RYTTERDATA!A19,RYTTERDATA!A19,1,FALSE)</f>
        <v>36</v>
      </c>
      <c r="B25" s="214" t="str">
        <f>VLOOKUP(A25,RYTTERDATA!$A$5:$B$34,2,FALSE)</f>
        <v>Emilie Steinmejer</v>
      </c>
      <c r="C25" s="97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e">
        <f t="shared" si="4"/>
        <v>#VALUE!</v>
      </c>
    </row>
    <row r="26" spans="1:13" ht="20.100000000000001" customHeight="1">
      <c r="A26" s="85">
        <f>VLOOKUP(RYTTERDATA!A20,RYTTERDATA!A20,1,FALSE)</f>
        <v>65</v>
      </c>
      <c r="B26" s="214" t="str">
        <f>VLOOKUP(A26,RYTTERDATA!$A$5:$B$34,2,FALSE)</f>
        <v>Alexia Almskou</v>
      </c>
      <c r="C26" s="97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e">
        <f t="shared" si="4"/>
        <v>#VALUE!</v>
      </c>
    </row>
    <row r="27" spans="1:13" ht="20.100000000000001" customHeight="1">
      <c r="A27" s="85">
        <f>VLOOKUP(RYTTERDATA!A21,RYTTERDATA!A21,1,FALSE)</f>
        <v>51</v>
      </c>
      <c r="B27" s="214" t="str">
        <f>VLOOKUP(A27,RYTTERDATA!$A$5:$B$34,2,FALSE)</f>
        <v>Elisabeth Sørensen</v>
      </c>
      <c r="C27" s="97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e">
        <f t="shared" si="4"/>
        <v>#VALUE!</v>
      </c>
    </row>
    <row r="28" spans="1:13" ht="20.100000000000001" customHeight="1">
      <c r="A28" s="85">
        <f>VLOOKUP(RYTTERDATA!A22,RYTTERDATA!A22,1,FALSE)</f>
        <v>37</v>
      </c>
      <c r="B28" s="214" t="str">
        <f>VLOOKUP(A28,RYTTERDATA!$A$5:$B$34,2,FALSE)</f>
        <v>Jenny Hedegaard</v>
      </c>
      <c r="C28" s="97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e">
        <f t="shared" si="4"/>
        <v>#VALUE!</v>
      </c>
    </row>
    <row r="29" spans="1:13" ht="20.100000000000001" customHeight="1">
      <c r="A29" s="85">
        <f>VLOOKUP(RYTTERDATA!A23,RYTTERDATA!A23,1,FALSE)</f>
        <v>39</v>
      </c>
      <c r="B29" s="214" t="str">
        <f>VLOOKUP(A29,RYTTERDATA!$A$5:$B$34,2,FALSE)</f>
        <v>Christina Ebbe</v>
      </c>
      <c r="C29" s="97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e">
        <f t="shared" si="4"/>
        <v>#VALUE!</v>
      </c>
    </row>
    <row r="30" spans="1:13" ht="20.100000000000001" customHeight="1">
      <c r="A30" s="85">
        <f>VLOOKUP(RYTTERDATA!A24,RYTTERDATA!A24,1,FALSE)</f>
        <v>40</v>
      </c>
      <c r="B30" s="214" t="str">
        <f>VLOOKUP(A30,RYTTERDATA!$A$5:$B$34,2,FALSE)</f>
        <v>Heidi Hedegård</v>
      </c>
      <c r="C30" s="97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e">
        <f t="shared" si="4"/>
        <v>#VALUE!</v>
      </c>
    </row>
    <row r="31" spans="1:13" ht="20.100000000000001" customHeight="1">
      <c r="A31" s="85">
        <f>VLOOKUP(RYTTERDATA!A25,RYTTERDATA!A25,1,FALSE)</f>
        <v>41</v>
      </c>
      <c r="B31" s="214" t="str">
        <f>VLOOKUP(A31,RYTTERDATA!$A$5:$B$34,2,FALSE)</f>
        <v>Sarah Skjødt</v>
      </c>
      <c r="C31" s="97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e">
        <f t="shared" si="4"/>
        <v>#VALUE!</v>
      </c>
    </row>
    <row r="32" spans="1:13" ht="20.100000000000001" customHeight="1">
      <c r="A32" s="85">
        <f>VLOOKUP(RYTTERDATA!A26,RYTTERDATA!A26,1,FALSE)</f>
        <v>42</v>
      </c>
      <c r="B32" s="214" t="str">
        <f>VLOOKUP(A32,RYTTERDATA!$A$5:$B$34,2,FALSE)</f>
        <v>Benjamin Antomisen</v>
      </c>
      <c r="C32" s="97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e">
        <f t="shared" si="4"/>
        <v>#VALUE!</v>
      </c>
    </row>
    <row r="33" spans="1:13" ht="20.100000000000001" customHeight="1">
      <c r="A33" s="85">
        <f>VLOOKUP(RYTTERDATA!A27,RYTTERDATA!A27,1,FALSE)</f>
        <v>47</v>
      </c>
      <c r="B33" s="214" t="str">
        <f>VLOOKUP(A33,RYTTERDATA!$A$5:$B$34,2,FALSE)</f>
        <v>Emma Lassen</v>
      </c>
      <c r="C33" s="97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e">
        <f t="shared" si="4"/>
        <v>#VALUE!</v>
      </c>
    </row>
    <row r="34" spans="1:13" ht="20.100000000000001" customHeight="1">
      <c r="A34" s="85">
        <f>VLOOKUP(RYTTERDATA!A28,RYTTERDATA!A28,1,FALSE)</f>
        <v>43</v>
      </c>
      <c r="B34" s="214" t="str">
        <f>VLOOKUP(A34,RYTTERDATA!$A$5:$B$34,2,FALSE)</f>
        <v>Naja Andersen</v>
      </c>
      <c r="C34" s="97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e">
        <f t="shared" si="4"/>
        <v>#VALUE!</v>
      </c>
    </row>
    <row r="35" spans="1:13" ht="20.100000000000001" customHeight="1">
      <c r="A35" s="85">
        <f>VLOOKUP(RYTTERDATA!A29,RYTTERDATA!A29,1,FALSE)</f>
        <v>45</v>
      </c>
      <c r="B35" s="214" t="str">
        <f>VLOOKUP(A35,RYTTERDATA!$A$5:$B$34,2,FALSE)</f>
        <v>Alexia Almskou</v>
      </c>
      <c r="C35" s="97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e">
        <f t="shared" si="4"/>
        <v>#VALUE!</v>
      </c>
    </row>
    <row r="36" spans="1:13" ht="20.100000000000001" customHeight="1">
      <c r="A36" s="85">
        <f>VLOOKUP(RYTTERDATA!A30,RYTTERDATA!A30,1,FALSE)</f>
        <v>46</v>
      </c>
      <c r="B36" s="214" t="str">
        <f>VLOOKUP(A36,RYTTERDATA!$A$5:$B$34,2,FALSE)</f>
        <v>Pernille Hansen</v>
      </c>
      <c r="C36" s="97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e">
        <f t="shared" si="4"/>
        <v>#VALUE!</v>
      </c>
    </row>
    <row r="37" spans="1:13" ht="20.100000000000001" customHeight="1">
      <c r="A37" s="85">
        <f>VLOOKUP(RYTTERDATA!A31,RYTTERDATA!A31,1,FALSE)</f>
        <v>44</v>
      </c>
      <c r="B37" s="214" t="str">
        <f>VLOOKUP(A37,RYTTERDATA!$A$5:$B$34,2,FALSE)</f>
        <v>Katrine Lundstrøm</v>
      </c>
      <c r="C37" s="97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e">
        <f t="shared" si="4"/>
        <v>#VALUE!</v>
      </c>
    </row>
    <row r="38" spans="1:13" ht="20.100000000000001" customHeight="1">
      <c r="A38" s="85">
        <f>VLOOKUP(RYTTERDATA!A32,RYTTERDATA!A32,1,FALSE)</f>
        <v>38</v>
      </c>
      <c r="B38" s="214" t="str">
        <f>VLOOKUP(A38,RYTTERDATA!$A$5:$B$34,2,FALSE)</f>
        <v>Tilde Lindhardt</v>
      </c>
      <c r="C38" s="97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e">
        <f t="shared" si="4"/>
        <v>#VALUE!</v>
      </c>
    </row>
    <row r="39" spans="1:13" ht="20.100000000000001" customHeight="1">
      <c r="A39" s="85">
        <f>VLOOKUP(RYTTERDATA!A33,RYTTERDATA!A33,1,FALSE)</f>
        <v>48</v>
      </c>
      <c r="B39" s="214" t="str">
        <f>VLOOKUP(A39,RYTTERDATA!$A$5:$B$34,2,FALSE)</f>
        <v>Christina Norman Sørensen</v>
      </c>
      <c r="C39" s="97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e">
        <f t="shared" si="4"/>
        <v>#VALUE!</v>
      </c>
    </row>
    <row r="40" spans="1:13" ht="20.100000000000001" customHeight="1">
      <c r="A40" s="85">
        <f>VLOOKUP(RYTTERDATA!A34,RYTTERDATA!A34,1,FALSE)</f>
        <v>49</v>
      </c>
      <c r="B40" s="214" t="str">
        <f>VLOOKUP(A40,RYTTERDATA!$A$5:$B$34,2,FALSE)</f>
        <v>Lena Johansson</v>
      </c>
      <c r="C40" s="97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e">
        <f t="shared" si="4"/>
        <v>#VALUE!</v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C16" sqref="C16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1" t="s">
        <v>185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>
        <v>4.43</v>
      </c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3"/>
      <c r="C3" s="303"/>
      <c r="D3" s="303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3"/>
      <c r="C4" s="303"/>
      <c r="D4" s="303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3" t="s">
        <v>7</v>
      </c>
      <c r="C5" s="303"/>
      <c r="D5" s="303"/>
      <c r="E5" s="90">
        <v>5</v>
      </c>
      <c r="F5" s="109"/>
      <c r="G5" s="110">
        <f>E2/E5</f>
        <v>0.8859999999999999</v>
      </c>
      <c r="H5" s="111">
        <f>G5*3600</f>
        <v>3189.5999999999995</v>
      </c>
      <c r="I5" s="227">
        <f>IFERROR(((H5/86400)+J3),"")</f>
        <v>3.691666666666666E-2</v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34</v>
      </c>
      <c r="I7" s="114">
        <f>ROUNDDOWN(I5*1440,0)/1440</f>
        <v>3.6805555555555557E-2</v>
      </c>
      <c r="J7" s="92"/>
      <c r="K7" s="92"/>
      <c r="N7" s="92"/>
      <c r="O7" s="92"/>
      <c r="P7" s="92"/>
    </row>
    <row r="8" spans="1:16" ht="16.5" customHeight="1">
      <c r="B8" s="151"/>
      <c r="C8" s="152" t="s">
        <v>164</v>
      </c>
      <c r="D8" s="153"/>
      <c r="E8" s="152" t="s">
        <v>164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35</v>
      </c>
      <c r="C9" s="170" t="s">
        <v>66</v>
      </c>
      <c r="D9" s="161"/>
      <c r="E9" s="170" t="s">
        <v>80</v>
      </c>
      <c r="F9" s="160"/>
      <c r="H9" s="95"/>
      <c r="I9" s="304" t="s">
        <v>170</v>
      </c>
      <c r="J9" s="304"/>
      <c r="K9" s="304"/>
      <c r="L9" s="304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103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46" t="s">
        <v>169</v>
      </c>
      <c r="L10" s="226" t="s">
        <v>106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30</v>
      </c>
      <c r="B11" s="214" t="str">
        <f>VLOOKUP(A11,RYTTERDATA!$A$4:$B$34,2,FALSE)</f>
        <v>Emma Lassen</v>
      </c>
      <c r="C11" s="166">
        <v>0.50694444444444442</v>
      </c>
      <c r="D11" s="89">
        <f>C11+$I$7</f>
        <v>0.54374999999999996</v>
      </c>
      <c r="E11" s="97">
        <v>0.54375000000000007</v>
      </c>
      <c r="F11" s="104">
        <f>E11-C11</f>
        <v>3.6805555555555647E-2</v>
      </c>
      <c r="G11" s="105">
        <f>IF($I$7="","",IF(F11&lt;=$I$7,$I$7-F11,F11-$I$7))</f>
        <v>-9.0205620750793969E-17</v>
      </c>
      <c r="H11" s="225">
        <f>ROUNDDOWN(G11*1440,0)</f>
        <v>0</v>
      </c>
      <c r="I11" s="144"/>
      <c r="J11" s="144"/>
      <c r="K11" s="144"/>
      <c r="L11" s="148"/>
      <c r="M11" s="107">
        <f>IF(B11&lt;&gt;0,H11+(I11*30)+(J11*10)+(K11*5)+(L11*50),"")</f>
        <v>0</v>
      </c>
      <c r="N11" s="92"/>
      <c r="O11" s="92"/>
      <c r="P11" s="92"/>
    </row>
    <row r="12" spans="1:16" ht="20.100000000000001" customHeight="1">
      <c r="A12" s="85">
        <f>VLOOKUP(RYTTERDATA!A6,RYTTERDATA!A6,1,FALSE)</f>
        <v>24</v>
      </c>
      <c r="B12" s="214" t="str">
        <f>VLOOKUP(A12,RYTTERDATA!$A$4:$B$34,2,FALSE)</f>
        <v>Zeziliea Larsen</v>
      </c>
      <c r="C12" s="166">
        <v>0.50694444444444442</v>
      </c>
      <c r="D12" s="89">
        <f t="shared" ref="D12:D40" si="0">C12+$I$7</f>
        <v>0.54374999999999996</v>
      </c>
      <c r="E12" s="97">
        <v>0.54375000000000007</v>
      </c>
      <c r="F12" s="104">
        <f t="shared" ref="F12:F40" si="1">E12-C12</f>
        <v>3.6805555555555647E-2</v>
      </c>
      <c r="G12" s="105">
        <f t="shared" ref="G12:G40" si="2">IF($I$7="","",IF(F12&lt;=$I$7,$I$7-F12,F12-$I$7))</f>
        <v>-9.0205620750793969E-17</v>
      </c>
      <c r="H12" s="225">
        <f t="shared" ref="H12:H40" si="3">ROUNDDOWN(G12*1440,0)</f>
        <v>0</v>
      </c>
      <c r="I12" s="98"/>
      <c r="J12" s="98"/>
      <c r="K12" s="98"/>
      <c r="L12" s="149"/>
      <c r="M12" s="107">
        <f t="shared" ref="M12:M40" si="4">IF(B12&lt;&gt;0,H12+(I12*30)+(J12*10)+(K12*5)+(L12*50),"")</f>
        <v>0</v>
      </c>
      <c r="N12" s="92"/>
      <c r="O12" s="92"/>
      <c r="P12" s="92"/>
    </row>
    <row r="13" spans="1:16" ht="20.100000000000001" customHeight="1">
      <c r="A13" s="85">
        <f>VLOOKUP(RYTTERDATA!A7,RYTTERDATA!A7,1,FALSE)</f>
        <v>7</v>
      </c>
      <c r="B13" s="214" t="str">
        <f>VLOOKUP(A13,RYTTERDATA!$A$4:$B$34,2,FALSE)</f>
        <v>Emilie Nielsen</v>
      </c>
      <c r="C13" s="166"/>
      <c r="D13" s="89">
        <f t="shared" si="0"/>
        <v>3.6805555555555557E-2</v>
      </c>
      <c r="E13" s="97"/>
      <c r="F13" s="104">
        <f t="shared" si="1"/>
        <v>0</v>
      </c>
      <c r="G13" s="105">
        <f t="shared" si="2"/>
        <v>3.6805555555555557E-2</v>
      </c>
      <c r="H13" s="225">
        <f t="shared" si="3"/>
        <v>53</v>
      </c>
      <c r="I13" s="98"/>
      <c r="J13" s="98"/>
      <c r="K13" s="98"/>
      <c r="L13" s="149"/>
      <c r="M13" s="107">
        <f t="shared" si="4"/>
        <v>53</v>
      </c>
    </row>
    <row r="14" spans="1:16" ht="20.100000000000001" customHeight="1">
      <c r="A14" s="85">
        <f>VLOOKUP(RYTTERDATA!A8,RYTTERDATA!A8,1,FALSE)</f>
        <v>20</v>
      </c>
      <c r="B14" s="214" t="str">
        <f>VLOOKUP(A14,RYTTERDATA!$A$4:$B$34,2,FALSE)</f>
        <v>Anton Ploug Rogren</v>
      </c>
      <c r="C14" s="166"/>
      <c r="D14" s="89">
        <f t="shared" si="0"/>
        <v>3.6805555555555557E-2</v>
      </c>
      <c r="E14" s="97"/>
      <c r="F14" s="104">
        <f t="shared" si="1"/>
        <v>0</v>
      </c>
      <c r="G14" s="105">
        <f t="shared" si="2"/>
        <v>3.6805555555555557E-2</v>
      </c>
      <c r="H14" s="225">
        <f t="shared" si="3"/>
        <v>53</v>
      </c>
      <c r="I14" s="98"/>
      <c r="J14" s="98"/>
      <c r="K14" s="98"/>
      <c r="L14" s="149"/>
      <c r="M14" s="107">
        <f t="shared" si="4"/>
        <v>53</v>
      </c>
      <c r="O14" s="213" t="s">
        <v>109</v>
      </c>
      <c r="P14" s="213" t="s">
        <v>110</v>
      </c>
    </row>
    <row r="15" spans="1:16" ht="20.100000000000001" customHeight="1">
      <c r="A15" s="85">
        <f>VLOOKUP(RYTTERDATA!A9,RYTTERDATA!A9,1,FALSE)</f>
        <v>31</v>
      </c>
      <c r="B15" s="214" t="str">
        <f>VLOOKUP(A15,RYTTERDATA!$A$4:$B$34,2,FALSE)</f>
        <v>Anne Lise Hansen</v>
      </c>
      <c r="C15" s="166"/>
      <c r="D15" s="89">
        <f t="shared" si="0"/>
        <v>3.6805555555555557E-2</v>
      </c>
      <c r="E15" s="97"/>
      <c r="F15" s="104">
        <f t="shared" si="1"/>
        <v>0</v>
      </c>
      <c r="G15" s="105">
        <f t="shared" si="2"/>
        <v>3.6805555555555557E-2</v>
      </c>
      <c r="H15" s="225">
        <f t="shared" si="3"/>
        <v>53</v>
      </c>
      <c r="I15" s="98"/>
      <c r="J15" s="98"/>
      <c r="K15" s="98"/>
      <c r="L15" s="149"/>
      <c r="M15" s="107">
        <f t="shared" si="4"/>
        <v>53</v>
      </c>
      <c r="O15" s="213" t="s">
        <v>118</v>
      </c>
      <c r="P15" s="213">
        <v>-1</v>
      </c>
    </row>
    <row r="16" spans="1:16" ht="20.100000000000001" customHeight="1">
      <c r="A16" s="85">
        <f>VLOOKUP(RYTTERDATA!A10,RYTTERDATA!A10,1,FALSE)</f>
        <v>32</v>
      </c>
      <c r="B16" s="214" t="str">
        <f>VLOOKUP(A16,RYTTERDATA!$A$4:$B$34,2,FALSE)</f>
        <v>Maibritt Andersen</v>
      </c>
      <c r="C16" s="166"/>
      <c r="D16" s="89">
        <f t="shared" si="0"/>
        <v>3.6805555555555557E-2</v>
      </c>
      <c r="E16" s="97"/>
      <c r="F16" s="104">
        <f t="shared" si="1"/>
        <v>0</v>
      </c>
      <c r="G16" s="105">
        <f t="shared" si="2"/>
        <v>3.6805555555555557E-2</v>
      </c>
      <c r="H16" s="225">
        <f t="shared" si="3"/>
        <v>53</v>
      </c>
      <c r="I16" s="98"/>
      <c r="J16" s="98"/>
      <c r="K16" s="98"/>
      <c r="L16" s="149"/>
      <c r="M16" s="107">
        <f t="shared" si="4"/>
        <v>53</v>
      </c>
      <c r="O16" s="243" t="s">
        <v>117</v>
      </c>
      <c r="P16" s="243">
        <v>-1</v>
      </c>
    </row>
    <row r="17" spans="1:16" ht="20.100000000000001" customHeight="1">
      <c r="A17" s="85">
        <f>VLOOKUP(RYTTERDATA!A11,RYTTERDATA!A11,1,FALSE)</f>
        <v>25</v>
      </c>
      <c r="B17" s="214" t="str">
        <f>VLOOKUP(A17,RYTTERDATA!$A$4:$B$34,2,FALSE)</f>
        <v>Julie Andrea Cheung</v>
      </c>
      <c r="C17" s="166"/>
      <c r="D17" s="89">
        <f t="shared" si="0"/>
        <v>3.6805555555555557E-2</v>
      </c>
      <c r="E17" s="97"/>
      <c r="F17" s="104">
        <f t="shared" si="1"/>
        <v>0</v>
      </c>
      <c r="G17" s="105">
        <f t="shared" si="2"/>
        <v>3.6805555555555557E-2</v>
      </c>
      <c r="H17" s="225">
        <f t="shared" si="3"/>
        <v>53</v>
      </c>
      <c r="I17" s="98"/>
      <c r="J17" s="98"/>
      <c r="K17" s="98"/>
      <c r="L17" s="149"/>
      <c r="M17" s="107">
        <f t="shared" si="4"/>
        <v>53</v>
      </c>
      <c r="O17" s="213" t="s">
        <v>119</v>
      </c>
      <c r="P17" s="213">
        <v>-5</v>
      </c>
    </row>
    <row r="18" spans="1:16" ht="20.100000000000001" customHeight="1">
      <c r="A18" s="85">
        <f>VLOOKUP(RYTTERDATA!A12,RYTTERDATA!A12,1,FALSE)</f>
        <v>8</v>
      </c>
      <c r="B18" s="214" t="str">
        <f>VLOOKUP(A18,RYTTERDATA!$A$4:$B$34,2,FALSE)</f>
        <v>Anja Sigvard Nielsen</v>
      </c>
      <c r="C18" s="166"/>
      <c r="D18" s="89">
        <f t="shared" si="0"/>
        <v>3.6805555555555557E-2</v>
      </c>
      <c r="E18" s="97"/>
      <c r="F18" s="104">
        <f t="shared" si="1"/>
        <v>0</v>
      </c>
      <c r="G18" s="105">
        <f t="shared" si="2"/>
        <v>3.6805555555555557E-2</v>
      </c>
      <c r="H18" s="225">
        <f t="shared" si="3"/>
        <v>53</v>
      </c>
      <c r="I18" s="99"/>
      <c r="J18" s="99"/>
      <c r="K18" s="98"/>
      <c r="L18" s="149"/>
      <c r="M18" s="107">
        <f t="shared" si="4"/>
        <v>53</v>
      </c>
      <c r="O18" s="213" t="s">
        <v>120</v>
      </c>
      <c r="P18" s="213">
        <v>-10</v>
      </c>
    </row>
    <row r="19" spans="1:16" ht="20.100000000000001" customHeight="1">
      <c r="A19" s="85">
        <f>VLOOKUP(RYTTERDATA!A13,RYTTERDATA!A13,1,FALSE)</f>
        <v>26</v>
      </c>
      <c r="B19" s="214" t="str">
        <f>VLOOKUP(A19,RYTTERDATA!$A$4:$B$34,2,FALSE)</f>
        <v>Kirstine Haugaard</v>
      </c>
      <c r="C19" s="166"/>
      <c r="D19" s="89">
        <f t="shared" si="0"/>
        <v>3.6805555555555557E-2</v>
      </c>
      <c r="E19" s="97"/>
      <c r="F19" s="104">
        <f t="shared" si="1"/>
        <v>0</v>
      </c>
      <c r="G19" s="105">
        <f t="shared" si="2"/>
        <v>3.6805555555555557E-2</v>
      </c>
      <c r="H19" s="225">
        <f t="shared" si="3"/>
        <v>53</v>
      </c>
      <c r="I19" s="99"/>
      <c r="J19" s="99"/>
      <c r="K19" s="98"/>
      <c r="L19" s="149"/>
      <c r="M19" s="107">
        <f t="shared" si="4"/>
        <v>53</v>
      </c>
      <c r="O19" s="213" t="s">
        <v>121</v>
      </c>
      <c r="P19" s="213">
        <v>-10</v>
      </c>
    </row>
    <row r="20" spans="1:16" ht="20.100000000000001" customHeight="1">
      <c r="A20" s="85">
        <f>VLOOKUP(RYTTERDATA!A14,RYTTERDATA!A14,1,FALSE)</f>
        <v>27</v>
      </c>
      <c r="B20" s="214" t="str">
        <f>VLOOKUP(A20,RYTTERDATA!$A$4:$B$34,2,FALSE)</f>
        <v>Pernille Skov Sørensen</v>
      </c>
      <c r="C20" s="166"/>
      <c r="D20" s="89">
        <f t="shared" si="0"/>
        <v>3.6805555555555557E-2</v>
      </c>
      <c r="E20" s="97"/>
      <c r="F20" s="104">
        <f t="shared" si="1"/>
        <v>0</v>
      </c>
      <c r="G20" s="105">
        <f t="shared" si="2"/>
        <v>3.6805555555555557E-2</v>
      </c>
      <c r="H20" s="225">
        <f t="shared" si="3"/>
        <v>53</v>
      </c>
      <c r="I20" s="99"/>
      <c r="J20" s="99"/>
      <c r="K20" s="98"/>
      <c r="L20" s="149"/>
      <c r="M20" s="107">
        <f t="shared" si="4"/>
        <v>53</v>
      </c>
      <c r="O20" s="213" t="s">
        <v>111</v>
      </c>
      <c r="P20" s="213">
        <v>-30</v>
      </c>
    </row>
    <row r="21" spans="1:16" ht="20.100000000000001" customHeight="1">
      <c r="A21" s="85">
        <f>VLOOKUP(RYTTERDATA!A15,RYTTERDATA!A15,1,FALSE)</f>
        <v>28</v>
      </c>
      <c r="B21" s="214" t="str">
        <f>VLOOKUP(A21,RYTTERDATA!$A$4:$B$34,2,FALSE)</f>
        <v>Aliena Marie Damgaard Svendsen</v>
      </c>
      <c r="C21" s="166"/>
      <c r="D21" s="89">
        <f t="shared" si="0"/>
        <v>3.6805555555555557E-2</v>
      </c>
      <c r="E21" s="97"/>
      <c r="F21" s="104">
        <f t="shared" si="1"/>
        <v>0</v>
      </c>
      <c r="G21" s="105">
        <f t="shared" si="2"/>
        <v>3.6805555555555557E-2</v>
      </c>
      <c r="H21" s="225">
        <f t="shared" si="3"/>
        <v>53</v>
      </c>
      <c r="I21" s="99"/>
      <c r="J21" s="99"/>
      <c r="K21" s="98"/>
      <c r="L21" s="149"/>
      <c r="M21" s="107">
        <f t="shared" si="4"/>
        <v>53</v>
      </c>
      <c r="O21" s="213" t="s">
        <v>112</v>
      </c>
      <c r="P21" s="213">
        <v>-30</v>
      </c>
    </row>
    <row r="22" spans="1:16" ht="20.100000000000001" customHeight="1">
      <c r="A22" s="85">
        <f>VLOOKUP(RYTTERDATA!A16,RYTTERDATA!A16,1,FALSE)</f>
        <v>33</v>
      </c>
      <c r="B22" s="214" t="str">
        <f>VLOOKUP(A22,RYTTERDATA!$A$4:$B$34,2,FALSE)</f>
        <v>Ida Povlsen</v>
      </c>
      <c r="C22" s="166"/>
      <c r="D22" s="89">
        <f t="shared" si="0"/>
        <v>3.6805555555555557E-2</v>
      </c>
      <c r="E22" s="97"/>
      <c r="F22" s="104">
        <f t="shared" si="1"/>
        <v>0</v>
      </c>
      <c r="G22" s="105">
        <f t="shared" si="2"/>
        <v>3.6805555555555557E-2</v>
      </c>
      <c r="H22" s="225">
        <f t="shared" si="3"/>
        <v>53</v>
      </c>
      <c r="I22" s="99"/>
      <c r="J22" s="99"/>
      <c r="K22" s="98"/>
      <c r="L22" s="149"/>
      <c r="M22" s="107">
        <f t="shared" si="4"/>
        <v>53</v>
      </c>
      <c r="O22" s="213" t="s">
        <v>113</v>
      </c>
      <c r="P22" s="213">
        <v>-30</v>
      </c>
    </row>
    <row r="23" spans="1:16" ht="20.100000000000001" customHeight="1">
      <c r="A23" s="85">
        <f>VLOOKUP(RYTTERDATA!A17,RYTTERDATA!A17,1,FALSE)</f>
        <v>34</v>
      </c>
      <c r="B23" s="214" t="str">
        <f>VLOOKUP(A23,RYTTERDATA!$A$4:$B$34,2,FALSE)</f>
        <v>Annika Jensen</v>
      </c>
      <c r="C23" s="166"/>
      <c r="D23" s="89">
        <f t="shared" si="0"/>
        <v>3.6805555555555557E-2</v>
      </c>
      <c r="E23" s="97"/>
      <c r="F23" s="104">
        <f t="shared" si="1"/>
        <v>0</v>
      </c>
      <c r="G23" s="105">
        <f t="shared" si="2"/>
        <v>3.6805555555555557E-2</v>
      </c>
      <c r="H23" s="225">
        <f t="shared" si="3"/>
        <v>53</v>
      </c>
      <c r="I23" s="99"/>
      <c r="J23" s="99"/>
      <c r="K23" s="98"/>
      <c r="L23" s="149"/>
      <c r="M23" s="107">
        <f t="shared" si="4"/>
        <v>53</v>
      </c>
      <c r="O23" s="213" t="s">
        <v>114</v>
      </c>
      <c r="P23" s="213">
        <v>-30</v>
      </c>
    </row>
    <row r="24" spans="1:16" ht="20.100000000000001" customHeight="1">
      <c r="A24" s="85">
        <f>VLOOKUP(RYTTERDATA!A18,RYTTERDATA!A18,1,FALSE)</f>
        <v>35</v>
      </c>
      <c r="B24" s="214" t="str">
        <f>VLOOKUP(A24,RYTTERDATA!$A$4:$B$34,2,FALSE)</f>
        <v>Cecilie Jensen</v>
      </c>
      <c r="C24" s="166"/>
      <c r="D24" s="89">
        <f t="shared" si="0"/>
        <v>3.6805555555555557E-2</v>
      </c>
      <c r="E24" s="97"/>
      <c r="F24" s="104">
        <f t="shared" si="1"/>
        <v>0</v>
      </c>
      <c r="G24" s="105">
        <f t="shared" si="2"/>
        <v>3.6805555555555557E-2</v>
      </c>
      <c r="H24" s="225">
        <f t="shared" si="3"/>
        <v>53</v>
      </c>
      <c r="I24" s="99"/>
      <c r="J24" s="99"/>
      <c r="K24" s="98"/>
      <c r="L24" s="149"/>
      <c r="M24" s="107">
        <f t="shared" si="4"/>
        <v>53</v>
      </c>
      <c r="O24" s="213" t="s">
        <v>115</v>
      </c>
      <c r="P24" s="213">
        <v>-30</v>
      </c>
    </row>
    <row r="25" spans="1:16" ht="20.100000000000001" customHeight="1">
      <c r="A25" s="85">
        <f>VLOOKUP(RYTTERDATA!A19,RYTTERDATA!A19,1,FALSE)</f>
        <v>36</v>
      </c>
      <c r="B25" s="214" t="str">
        <f>VLOOKUP(A25,RYTTERDATA!$A$4:$B$34,2,FALSE)</f>
        <v>Emilie Steinmejer</v>
      </c>
      <c r="C25" s="166"/>
      <c r="D25" s="89">
        <f t="shared" si="0"/>
        <v>3.6805555555555557E-2</v>
      </c>
      <c r="E25" s="97"/>
      <c r="F25" s="104">
        <f t="shared" si="1"/>
        <v>0</v>
      </c>
      <c r="G25" s="105">
        <f t="shared" si="2"/>
        <v>3.6805555555555557E-2</v>
      </c>
      <c r="H25" s="225">
        <f t="shared" si="3"/>
        <v>53</v>
      </c>
      <c r="I25" s="99"/>
      <c r="J25" s="99"/>
      <c r="K25" s="98"/>
      <c r="L25" s="149"/>
      <c r="M25" s="107">
        <f t="shared" si="4"/>
        <v>53</v>
      </c>
      <c r="O25" s="213" t="s">
        <v>116</v>
      </c>
      <c r="P25" s="213">
        <v>-30</v>
      </c>
    </row>
    <row r="26" spans="1:16" ht="20.100000000000001" customHeight="1">
      <c r="A26" s="85">
        <f>VLOOKUP(RYTTERDATA!A20,RYTTERDATA!A20,1,FALSE)</f>
        <v>65</v>
      </c>
      <c r="B26" s="214" t="str">
        <f>VLOOKUP(A26,RYTTERDATA!$A$4:$B$34,2,FALSE)</f>
        <v>Alexia Almskou</v>
      </c>
      <c r="C26" s="166"/>
      <c r="D26" s="89">
        <f t="shared" si="0"/>
        <v>3.6805555555555557E-2</v>
      </c>
      <c r="E26" s="97"/>
      <c r="F26" s="104">
        <f t="shared" si="1"/>
        <v>0</v>
      </c>
      <c r="G26" s="105">
        <f t="shared" si="2"/>
        <v>3.6805555555555557E-2</v>
      </c>
      <c r="H26" s="225">
        <f t="shared" si="3"/>
        <v>53</v>
      </c>
      <c r="I26" s="99"/>
      <c r="J26" s="99"/>
      <c r="K26" s="98"/>
      <c r="L26" s="149"/>
      <c r="M26" s="107">
        <f t="shared" si="4"/>
        <v>53</v>
      </c>
      <c r="O26" s="213" t="s">
        <v>122</v>
      </c>
      <c r="P26" s="213">
        <v>-50</v>
      </c>
    </row>
    <row r="27" spans="1:16" ht="20.100000000000001" customHeight="1">
      <c r="A27" s="85">
        <f>VLOOKUP(RYTTERDATA!A21,RYTTERDATA!A21,1,FALSE)</f>
        <v>51</v>
      </c>
      <c r="B27" s="214" t="str">
        <f>VLOOKUP(A27,RYTTERDATA!$A$4:$B$34,2,FALSE)</f>
        <v>Elisabeth Sørensen</v>
      </c>
      <c r="C27" s="166"/>
      <c r="D27" s="89">
        <f t="shared" si="0"/>
        <v>3.6805555555555557E-2</v>
      </c>
      <c r="E27" s="97"/>
      <c r="F27" s="104">
        <f t="shared" si="1"/>
        <v>0</v>
      </c>
      <c r="G27" s="105">
        <f t="shared" si="2"/>
        <v>3.6805555555555557E-2</v>
      </c>
      <c r="H27" s="225">
        <f t="shared" si="3"/>
        <v>53</v>
      </c>
      <c r="I27" s="99"/>
      <c r="J27" s="99"/>
      <c r="K27" s="98"/>
      <c r="L27" s="149"/>
      <c r="M27" s="107">
        <f t="shared" si="4"/>
        <v>53</v>
      </c>
      <c r="O27" s="87"/>
      <c r="P27" s="87"/>
    </row>
    <row r="28" spans="1:16" ht="20.100000000000001" customHeight="1">
      <c r="A28" s="85">
        <f>VLOOKUP(RYTTERDATA!A22,RYTTERDATA!A22,1,FALSE)</f>
        <v>37</v>
      </c>
      <c r="B28" s="214" t="str">
        <f>VLOOKUP(A28,RYTTERDATA!$A$4:$B$34,2,FALSE)</f>
        <v>Jenny Hedegaard</v>
      </c>
      <c r="C28" s="166"/>
      <c r="D28" s="89">
        <f t="shared" si="0"/>
        <v>3.6805555555555557E-2</v>
      </c>
      <c r="E28" s="97"/>
      <c r="F28" s="104">
        <f>E28-C28</f>
        <v>0</v>
      </c>
      <c r="G28" s="105">
        <f t="shared" si="2"/>
        <v>3.6805555555555557E-2</v>
      </c>
      <c r="H28" s="225">
        <f t="shared" si="3"/>
        <v>53</v>
      </c>
      <c r="I28" s="99"/>
      <c r="J28" s="99"/>
      <c r="K28" s="98"/>
      <c r="L28" s="149"/>
      <c r="M28" s="107">
        <f t="shared" si="4"/>
        <v>53</v>
      </c>
      <c r="O28" s="87"/>
      <c r="P28" s="87"/>
    </row>
    <row r="29" spans="1:16" ht="20.100000000000001" customHeight="1">
      <c r="A29" s="85">
        <f>VLOOKUP(RYTTERDATA!A23,RYTTERDATA!A23,1,FALSE)</f>
        <v>39</v>
      </c>
      <c r="B29" s="214" t="str">
        <f>VLOOKUP(A29,RYTTERDATA!$A$4:$B$34,2,FALSE)</f>
        <v>Christina Ebbe</v>
      </c>
      <c r="C29" s="166"/>
      <c r="D29" s="89">
        <f t="shared" si="0"/>
        <v>3.6805555555555557E-2</v>
      </c>
      <c r="E29" s="97"/>
      <c r="F29" s="104">
        <f t="shared" si="1"/>
        <v>0</v>
      </c>
      <c r="G29" s="105">
        <f t="shared" si="2"/>
        <v>3.6805555555555557E-2</v>
      </c>
      <c r="H29" s="225">
        <f t="shared" si="3"/>
        <v>53</v>
      </c>
      <c r="I29" s="100"/>
      <c r="J29" s="100"/>
      <c r="K29" s="98"/>
      <c r="L29" s="149"/>
      <c r="M29" s="107">
        <f t="shared" si="4"/>
        <v>53</v>
      </c>
      <c r="O29" s="87"/>
      <c r="P29" s="87"/>
    </row>
    <row r="30" spans="1:16" ht="20.100000000000001" customHeight="1">
      <c r="A30" s="85">
        <f>VLOOKUP(RYTTERDATA!A24,RYTTERDATA!A24,1,FALSE)</f>
        <v>40</v>
      </c>
      <c r="B30" s="214" t="str">
        <f>VLOOKUP(A30,RYTTERDATA!$A$4:$B$34,2,FALSE)</f>
        <v>Heidi Hedegård</v>
      </c>
      <c r="C30" s="166"/>
      <c r="D30" s="89">
        <f t="shared" si="0"/>
        <v>3.6805555555555557E-2</v>
      </c>
      <c r="E30" s="97"/>
      <c r="F30" s="104">
        <f t="shared" si="1"/>
        <v>0</v>
      </c>
      <c r="G30" s="105">
        <f t="shared" si="2"/>
        <v>3.6805555555555557E-2</v>
      </c>
      <c r="H30" s="225">
        <f t="shared" si="3"/>
        <v>53</v>
      </c>
      <c r="I30" s="100"/>
      <c r="J30" s="100"/>
      <c r="K30" s="98"/>
      <c r="L30" s="149"/>
      <c r="M30" s="107">
        <f t="shared" si="4"/>
        <v>53</v>
      </c>
      <c r="O30" s="87"/>
      <c r="P30" s="87"/>
    </row>
    <row r="31" spans="1:16" ht="20.100000000000001" customHeight="1">
      <c r="A31" s="85">
        <f>VLOOKUP(RYTTERDATA!A25,RYTTERDATA!A25,1,FALSE)</f>
        <v>41</v>
      </c>
      <c r="B31" s="214" t="str">
        <f>VLOOKUP(A31,RYTTERDATA!$A$4:$B$34,2,FALSE)</f>
        <v>Sarah Skjødt</v>
      </c>
      <c r="C31" s="166"/>
      <c r="D31" s="89">
        <f t="shared" si="0"/>
        <v>3.6805555555555557E-2</v>
      </c>
      <c r="E31" s="97"/>
      <c r="F31" s="104">
        <f t="shared" si="1"/>
        <v>0</v>
      </c>
      <c r="G31" s="105">
        <f t="shared" si="2"/>
        <v>3.6805555555555557E-2</v>
      </c>
      <c r="H31" s="225">
        <f t="shared" si="3"/>
        <v>53</v>
      </c>
      <c r="I31" s="100"/>
      <c r="J31" s="100"/>
      <c r="K31" s="98"/>
      <c r="L31" s="149"/>
      <c r="M31" s="107">
        <f t="shared" si="4"/>
        <v>53</v>
      </c>
      <c r="O31" s="87"/>
      <c r="P31" s="87"/>
    </row>
    <row r="32" spans="1:16" ht="20.100000000000001" customHeight="1">
      <c r="A32" s="85">
        <f>VLOOKUP(RYTTERDATA!A26,RYTTERDATA!A26,1,FALSE)</f>
        <v>42</v>
      </c>
      <c r="B32" s="214" t="str">
        <f>VLOOKUP(A32,RYTTERDATA!$A$4:$B$34,2,FALSE)</f>
        <v>Benjamin Antomisen</v>
      </c>
      <c r="C32" s="166"/>
      <c r="D32" s="89">
        <f t="shared" si="0"/>
        <v>3.6805555555555557E-2</v>
      </c>
      <c r="E32" s="97"/>
      <c r="F32" s="104">
        <f t="shared" si="1"/>
        <v>0</v>
      </c>
      <c r="G32" s="105">
        <f t="shared" si="2"/>
        <v>3.6805555555555557E-2</v>
      </c>
      <c r="H32" s="225">
        <f t="shared" si="3"/>
        <v>53</v>
      </c>
      <c r="I32" s="100"/>
      <c r="J32" s="100"/>
      <c r="K32" s="98"/>
      <c r="L32" s="149"/>
      <c r="M32" s="107">
        <f t="shared" si="4"/>
        <v>53</v>
      </c>
    </row>
    <row r="33" spans="1:13" ht="20.100000000000001" customHeight="1">
      <c r="A33" s="85">
        <f>VLOOKUP(RYTTERDATA!A27,RYTTERDATA!A27,1,FALSE)</f>
        <v>47</v>
      </c>
      <c r="B33" s="214" t="str">
        <f>VLOOKUP(A33,RYTTERDATA!$A$4:$B$34,2,FALSE)</f>
        <v>Emma Lassen</v>
      </c>
      <c r="C33" s="166"/>
      <c r="D33" s="89">
        <f t="shared" si="0"/>
        <v>3.6805555555555557E-2</v>
      </c>
      <c r="E33" s="97"/>
      <c r="F33" s="104">
        <f t="shared" si="1"/>
        <v>0</v>
      </c>
      <c r="G33" s="105">
        <f t="shared" si="2"/>
        <v>3.6805555555555557E-2</v>
      </c>
      <c r="H33" s="225">
        <f t="shared" si="3"/>
        <v>53</v>
      </c>
      <c r="I33" s="100"/>
      <c r="J33" s="100"/>
      <c r="K33" s="98"/>
      <c r="L33" s="149"/>
      <c r="M33" s="107">
        <f t="shared" si="4"/>
        <v>53</v>
      </c>
    </row>
    <row r="34" spans="1:13" ht="20.100000000000001" customHeight="1">
      <c r="A34" s="85">
        <f>VLOOKUP(RYTTERDATA!A28,RYTTERDATA!A28,1,FALSE)</f>
        <v>43</v>
      </c>
      <c r="B34" s="214" t="str">
        <f>VLOOKUP(A34,RYTTERDATA!$A$4:$B$34,2,FALSE)</f>
        <v>Naja Andersen</v>
      </c>
      <c r="C34" s="166"/>
      <c r="D34" s="89">
        <f t="shared" si="0"/>
        <v>3.6805555555555557E-2</v>
      </c>
      <c r="E34" s="97"/>
      <c r="F34" s="104">
        <f t="shared" si="1"/>
        <v>0</v>
      </c>
      <c r="G34" s="105">
        <f t="shared" si="2"/>
        <v>3.6805555555555557E-2</v>
      </c>
      <c r="H34" s="225">
        <f t="shared" si="3"/>
        <v>53</v>
      </c>
      <c r="I34" s="100"/>
      <c r="J34" s="100"/>
      <c r="K34" s="98"/>
      <c r="L34" s="149"/>
      <c r="M34" s="107">
        <f t="shared" si="4"/>
        <v>53</v>
      </c>
    </row>
    <row r="35" spans="1:13" ht="20.100000000000001" customHeight="1">
      <c r="A35" s="85">
        <f>VLOOKUP(RYTTERDATA!A29,RYTTERDATA!A29,1,FALSE)</f>
        <v>45</v>
      </c>
      <c r="B35" s="214" t="str">
        <f>VLOOKUP(A35,RYTTERDATA!$A$4:$B$34,2,FALSE)</f>
        <v>Alexia Almskou</v>
      </c>
      <c r="C35" s="166"/>
      <c r="D35" s="89">
        <f t="shared" si="0"/>
        <v>3.6805555555555557E-2</v>
      </c>
      <c r="E35" s="97"/>
      <c r="F35" s="104">
        <f t="shared" si="1"/>
        <v>0</v>
      </c>
      <c r="G35" s="105">
        <f t="shared" si="2"/>
        <v>3.6805555555555557E-2</v>
      </c>
      <c r="H35" s="225">
        <f t="shared" si="3"/>
        <v>53</v>
      </c>
      <c r="I35" s="100"/>
      <c r="J35" s="100"/>
      <c r="K35" s="98"/>
      <c r="L35" s="149"/>
      <c r="M35" s="107">
        <f t="shared" si="4"/>
        <v>53</v>
      </c>
    </row>
    <row r="36" spans="1:13" ht="20.100000000000001" customHeight="1">
      <c r="A36" s="85">
        <f>VLOOKUP(RYTTERDATA!A30,RYTTERDATA!A30,1,FALSE)</f>
        <v>46</v>
      </c>
      <c r="B36" s="214" t="str">
        <f>VLOOKUP(A36,RYTTERDATA!$A$4:$B$34,2,FALSE)</f>
        <v>Pernille Hansen</v>
      </c>
      <c r="C36" s="166"/>
      <c r="D36" s="89">
        <f t="shared" si="0"/>
        <v>3.6805555555555557E-2</v>
      </c>
      <c r="E36" s="97"/>
      <c r="F36" s="104">
        <f t="shared" si="1"/>
        <v>0</v>
      </c>
      <c r="G36" s="105">
        <f t="shared" si="2"/>
        <v>3.6805555555555557E-2</v>
      </c>
      <c r="H36" s="225">
        <f t="shared" si="3"/>
        <v>53</v>
      </c>
      <c r="I36" s="100"/>
      <c r="J36" s="100"/>
      <c r="K36" s="98"/>
      <c r="L36" s="149"/>
      <c r="M36" s="107">
        <f t="shared" si="4"/>
        <v>53</v>
      </c>
    </row>
    <row r="37" spans="1:13" ht="20.100000000000001" customHeight="1">
      <c r="A37" s="85">
        <f>VLOOKUP(RYTTERDATA!A31,RYTTERDATA!A31,1,FALSE)</f>
        <v>44</v>
      </c>
      <c r="B37" s="214" t="str">
        <f>VLOOKUP(A37,RYTTERDATA!$A$4:$B$34,2,FALSE)</f>
        <v>Katrine Lundstrøm</v>
      </c>
      <c r="C37" s="166"/>
      <c r="D37" s="89">
        <f t="shared" si="0"/>
        <v>3.6805555555555557E-2</v>
      </c>
      <c r="E37" s="97"/>
      <c r="F37" s="104">
        <f t="shared" si="1"/>
        <v>0</v>
      </c>
      <c r="G37" s="105">
        <f t="shared" si="2"/>
        <v>3.6805555555555557E-2</v>
      </c>
      <c r="H37" s="225">
        <f t="shared" si="3"/>
        <v>53</v>
      </c>
      <c r="I37" s="100"/>
      <c r="J37" s="100"/>
      <c r="K37" s="98"/>
      <c r="L37" s="149"/>
      <c r="M37" s="107">
        <f t="shared" si="4"/>
        <v>53</v>
      </c>
    </row>
    <row r="38" spans="1:13" ht="20.100000000000001" customHeight="1">
      <c r="A38" s="85">
        <f>VLOOKUP(RYTTERDATA!A32,RYTTERDATA!A32,1,FALSE)</f>
        <v>38</v>
      </c>
      <c r="B38" s="214" t="str">
        <f>VLOOKUP(A38,RYTTERDATA!$A$4:$B$34,2,FALSE)</f>
        <v>Tilde Lindhardt</v>
      </c>
      <c r="C38" s="166"/>
      <c r="D38" s="89">
        <f t="shared" si="0"/>
        <v>3.6805555555555557E-2</v>
      </c>
      <c r="E38" s="97"/>
      <c r="F38" s="104">
        <f t="shared" si="1"/>
        <v>0</v>
      </c>
      <c r="G38" s="105">
        <f t="shared" si="2"/>
        <v>3.6805555555555557E-2</v>
      </c>
      <c r="H38" s="225">
        <f t="shared" si="3"/>
        <v>53</v>
      </c>
      <c r="I38" s="100"/>
      <c r="J38" s="100"/>
      <c r="K38" s="98"/>
      <c r="L38" s="149"/>
      <c r="M38" s="107">
        <f t="shared" si="4"/>
        <v>53</v>
      </c>
    </row>
    <row r="39" spans="1:13" ht="20.100000000000001" customHeight="1">
      <c r="A39" s="85">
        <f>VLOOKUP(RYTTERDATA!A33,RYTTERDATA!A33,1,FALSE)</f>
        <v>48</v>
      </c>
      <c r="B39" s="214" t="str">
        <f>VLOOKUP(A39,RYTTERDATA!$A$4:$B$34,2,FALSE)</f>
        <v>Christina Norman Sørensen</v>
      </c>
      <c r="C39" s="166"/>
      <c r="D39" s="89">
        <f t="shared" si="0"/>
        <v>3.6805555555555557E-2</v>
      </c>
      <c r="E39" s="97"/>
      <c r="F39" s="104">
        <f t="shared" si="1"/>
        <v>0</v>
      </c>
      <c r="G39" s="105">
        <f t="shared" si="2"/>
        <v>3.6805555555555557E-2</v>
      </c>
      <c r="H39" s="225">
        <f t="shared" si="3"/>
        <v>53</v>
      </c>
      <c r="I39" s="100"/>
      <c r="J39" s="100"/>
      <c r="K39" s="98"/>
      <c r="L39" s="149"/>
      <c r="M39" s="107">
        <f t="shared" si="4"/>
        <v>53</v>
      </c>
    </row>
    <row r="40" spans="1:13" ht="20.100000000000001" customHeight="1">
      <c r="A40" s="85">
        <f>VLOOKUP(RYTTERDATA!A34,RYTTERDATA!A34,1,FALSE)</f>
        <v>49</v>
      </c>
      <c r="B40" s="214" t="str">
        <f>VLOOKUP(A40,RYTTERDATA!$A$4:$B$34,2,FALSE)</f>
        <v>Lena Johansson</v>
      </c>
      <c r="C40" s="166"/>
      <c r="D40" s="89">
        <f t="shared" si="0"/>
        <v>3.6805555555555557E-2</v>
      </c>
      <c r="E40" s="97"/>
      <c r="F40" s="104">
        <f t="shared" si="1"/>
        <v>0</v>
      </c>
      <c r="G40" s="105">
        <f t="shared" si="2"/>
        <v>3.6805555555555557E-2</v>
      </c>
      <c r="H40" s="225">
        <f t="shared" si="3"/>
        <v>53</v>
      </c>
      <c r="I40" s="100"/>
      <c r="J40" s="100"/>
      <c r="K40" s="98"/>
      <c r="L40" s="149"/>
      <c r="M40" s="107">
        <f t="shared" si="4"/>
        <v>53</v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topLeftCell="B1" workbookViewId="0">
      <selection activeCell="C4" sqref="C4:C11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5" t="s">
        <v>77</v>
      </c>
      <c r="B1" s="306"/>
      <c r="C1" s="306"/>
      <c r="D1" s="306"/>
      <c r="E1" s="306"/>
      <c r="F1" s="306"/>
      <c r="G1" s="306"/>
      <c r="H1" s="306"/>
      <c r="I1" s="307"/>
      <c r="J1" s="21"/>
      <c r="K1" s="308"/>
      <c r="L1" s="308"/>
      <c r="M1" s="308"/>
      <c r="N1" s="308"/>
      <c r="O1" s="308"/>
      <c r="P1" s="308"/>
      <c r="Q1" s="308"/>
      <c r="R1" s="308"/>
      <c r="S1" s="308"/>
      <c r="T1" s="308"/>
    </row>
    <row r="2" spans="1:20" ht="21.75" customHeight="1">
      <c r="A2" s="21"/>
      <c r="B2" s="22" t="s">
        <v>76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 t="s">
        <v>183</v>
      </c>
      <c r="D3" s="157" t="s">
        <v>184</v>
      </c>
      <c r="E3" s="157" t="s">
        <v>75</v>
      </c>
      <c r="F3" s="157" t="s">
        <v>75</v>
      </c>
      <c r="G3" s="159" t="s">
        <v>79</v>
      </c>
      <c r="H3" s="158" t="s">
        <v>78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30</v>
      </c>
      <c r="B4" s="216" t="str">
        <f>VLOOKUP(A4,RYTTERDATA!$A$5:$B$34,2,FALSE)</f>
        <v>Emma Lassen</v>
      </c>
      <c r="C4" s="54"/>
      <c r="D4" s="55"/>
      <c r="E4" s="54"/>
      <c r="F4" s="54"/>
      <c r="G4" s="54"/>
      <c r="H4" s="116"/>
      <c r="I4" s="19">
        <f t="shared" ref="I4:I33" si="0">IF(B4&lt;&gt;0,(C4*30)+(D4*30)+(E4*30)+(F4*30)+(H4*2)+G4,"")</f>
        <v>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24</v>
      </c>
      <c r="B5" s="216" t="str">
        <f>VLOOKUP(A5,RYTTERDATA!$A$5:$B$34,2,FALSE)</f>
        <v>Zeziliea Larsen</v>
      </c>
      <c r="C5" s="54"/>
      <c r="D5" s="55"/>
      <c r="E5" s="54"/>
      <c r="F5" s="54"/>
      <c r="G5" s="54"/>
      <c r="H5" s="116"/>
      <c r="I5" s="19">
        <f t="shared" si="0"/>
        <v>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7</v>
      </c>
      <c r="B6" s="216" t="str">
        <f>VLOOKUP(A6,RYTTERDATA!$A$5:$B$34,2,FALSE)</f>
        <v>Emilie Nielsen</v>
      </c>
      <c r="C6" s="54"/>
      <c r="D6" s="55"/>
      <c r="E6" s="54"/>
      <c r="F6" s="54"/>
      <c r="G6" s="54"/>
      <c r="H6" s="116"/>
      <c r="I6" s="19">
        <f t="shared" si="0"/>
        <v>0</v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20</v>
      </c>
      <c r="B7" s="216" t="str">
        <f>VLOOKUP(A7,RYTTERDATA!$A$5:$B$34,2,FALSE)</f>
        <v>Anton Ploug Rogren</v>
      </c>
      <c r="C7" s="54"/>
      <c r="D7" s="55"/>
      <c r="E7" s="54"/>
      <c r="F7" s="54"/>
      <c r="G7" s="54"/>
      <c r="H7" s="116"/>
      <c r="I7" s="19">
        <f t="shared" si="0"/>
        <v>0</v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31</v>
      </c>
      <c r="B8" s="216" t="str">
        <f>VLOOKUP(A8,RYTTERDATA!$A$5:$B$34,2,FALSE)</f>
        <v>Anne Lise Hansen</v>
      </c>
      <c r="C8" s="54"/>
      <c r="D8" s="55"/>
      <c r="E8" s="54"/>
      <c r="F8" s="54"/>
      <c r="G8" s="54"/>
      <c r="H8" s="116"/>
      <c r="I8" s="19">
        <f t="shared" si="0"/>
        <v>0</v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32</v>
      </c>
      <c r="B9" s="216" t="str">
        <f>VLOOKUP(A9,RYTTERDATA!$A$5:$B$34,2,FALSE)</f>
        <v>Maibritt Andersen</v>
      </c>
      <c r="C9" s="54"/>
      <c r="D9" s="55"/>
      <c r="E9" s="54"/>
      <c r="F9" s="54"/>
      <c r="G9" s="54"/>
      <c r="H9" s="116"/>
      <c r="I9" s="19">
        <f t="shared" si="0"/>
        <v>0</v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25</v>
      </c>
      <c r="B10" s="216" t="str">
        <f>VLOOKUP(A10,RYTTERDATA!$A$5:$B$34,2,FALSE)</f>
        <v>Julie Andrea Cheung</v>
      </c>
      <c r="C10" s="54"/>
      <c r="D10" s="55"/>
      <c r="E10" s="54"/>
      <c r="F10" s="54"/>
      <c r="G10" s="54"/>
      <c r="H10" s="116"/>
      <c r="I10" s="19">
        <f t="shared" si="0"/>
        <v>0</v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8</v>
      </c>
      <c r="B11" s="216" t="str">
        <f>VLOOKUP(A11,RYTTERDATA!$A$5:$B$34,2,FALSE)</f>
        <v>Anja Sigvard Nielsen</v>
      </c>
      <c r="C11" s="54"/>
      <c r="D11" s="55"/>
      <c r="E11" s="54"/>
      <c r="F11" s="54"/>
      <c r="G11" s="54"/>
      <c r="H11" s="116"/>
      <c r="I11" s="19">
        <f t="shared" si="0"/>
        <v>0</v>
      </c>
      <c r="J11" s="21"/>
    </row>
    <row r="12" spans="1:20" ht="15" customHeight="1">
      <c r="A12" s="48">
        <f>VLOOKUP(RYTTERDATA!A13,RYTTERDATA!A13,1,FALSE)</f>
        <v>26</v>
      </c>
      <c r="B12" s="216" t="str">
        <f>VLOOKUP(A12,RYTTERDATA!$A$5:$B$34,2,FALSE)</f>
        <v>Kirstine Haugaard</v>
      </c>
      <c r="C12" s="54"/>
      <c r="D12" s="55"/>
      <c r="E12" s="54"/>
      <c r="F12" s="56"/>
      <c r="G12" s="56"/>
      <c r="H12" s="116"/>
      <c r="I12" s="19">
        <f t="shared" si="0"/>
        <v>0</v>
      </c>
      <c r="J12" s="21"/>
    </row>
    <row r="13" spans="1:20" ht="15" customHeight="1">
      <c r="A13" s="48">
        <f>VLOOKUP(RYTTERDATA!A14,RYTTERDATA!A14,1,FALSE)</f>
        <v>27</v>
      </c>
      <c r="B13" s="216" t="str">
        <f>VLOOKUP(A13,RYTTERDATA!$A$5:$B$34,2,FALSE)</f>
        <v>Pernille Skov Sørensen</v>
      </c>
      <c r="C13" s="54"/>
      <c r="D13" s="55"/>
      <c r="E13" s="54"/>
      <c r="F13" s="56"/>
      <c r="G13" s="56"/>
      <c r="H13" s="116"/>
      <c r="I13" s="19">
        <f t="shared" si="0"/>
        <v>0</v>
      </c>
      <c r="J13" s="21"/>
    </row>
    <row r="14" spans="1:20" ht="15" customHeight="1">
      <c r="A14" s="48">
        <f>VLOOKUP(RYTTERDATA!A15,RYTTERDATA!A15,1,FALSE)</f>
        <v>28</v>
      </c>
      <c r="B14" s="216" t="str">
        <f>VLOOKUP(A14,RYTTERDATA!$A$5:$B$34,2,FALSE)</f>
        <v>Aliena Marie Damgaard Svendsen</v>
      </c>
      <c r="C14" s="54"/>
      <c r="D14" s="55"/>
      <c r="E14" s="54"/>
      <c r="F14" s="56"/>
      <c r="G14" s="56"/>
      <c r="H14" s="116"/>
      <c r="I14" s="19">
        <f t="shared" si="0"/>
        <v>0</v>
      </c>
      <c r="J14" s="21"/>
    </row>
    <row r="15" spans="1:20" ht="15" customHeight="1">
      <c r="A15" s="48">
        <f>VLOOKUP(RYTTERDATA!A16,RYTTERDATA!A16,1,FALSE)</f>
        <v>33</v>
      </c>
      <c r="B15" s="216" t="str">
        <f>VLOOKUP(A15,RYTTERDATA!$A$5:$B$34,2,FALSE)</f>
        <v>Ida Povlsen</v>
      </c>
      <c r="C15" s="54"/>
      <c r="D15" s="55"/>
      <c r="E15" s="54"/>
      <c r="F15" s="56"/>
      <c r="G15" s="56"/>
      <c r="H15" s="116"/>
      <c r="I15" s="19">
        <f t="shared" si="0"/>
        <v>0</v>
      </c>
      <c r="J15" s="21"/>
    </row>
    <row r="16" spans="1:20" ht="15" customHeight="1">
      <c r="A16" s="48">
        <f>VLOOKUP(RYTTERDATA!A17,RYTTERDATA!A17,1,FALSE)</f>
        <v>34</v>
      </c>
      <c r="B16" s="216" t="str">
        <f>VLOOKUP(A16,RYTTERDATA!$A$5:$B$34,2,FALSE)</f>
        <v>Annika Jensen</v>
      </c>
      <c r="C16" s="54"/>
      <c r="D16" s="55"/>
      <c r="E16" s="54"/>
      <c r="F16" s="56"/>
      <c r="G16" s="56"/>
      <c r="H16" s="116"/>
      <c r="I16" s="19">
        <f t="shared" si="0"/>
        <v>0</v>
      </c>
      <c r="J16" s="21"/>
    </row>
    <row r="17" spans="1:10" ht="15" customHeight="1">
      <c r="A17" s="48">
        <f>VLOOKUP(RYTTERDATA!A18,RYTTERDATA!A18,1,FALSE)</f>
        <v>35</v>
      </c>
      <c r="B17" s="216" t="str">
        <f>VLOOKUP(A17,RYTTERDATA!$A$5:$B$34,2,FALSE)</f>
        <v>Cecilie Jensen</v>
      </c>
      <c r="C17" s="54"/>
      <c r="D17" s="55"/>
      <c r="E17" s="54"/>
      <c r="F17" s="56"/>
      <c r="G17" s="56"/>
      <c r="H17" s="116"/>
      <c r="I17" s="19">
        <f t="shared" si="0"/>
        <v>0</v>
      </c>
      <c r="J17" s="21"/>
    </row>
    <row r="18" spans="1:10" ht="15" customHeight="1">
      <c r="A18" s="48">
        <f>VLOOKUP(RYTTERDATA!A19,RYTTERDATA!A19,1,FALSE)</f>
        <v>36</v>
      </c>
      <c r="B18" s="216" t="str">
        <f>VLOOKUP(A18,RYTTERDATA!$A$5:$B$34,2,FALSE)</f>
        <v>Emilie Steinmejer</v>
      </c>
      <c r="C18" s="54"/>
      <c r="D18" s="55"/>
      <c r="E18" s="54"/>
      <c r="F18" s="56"/>
      <c r="G18" s="56"/>
      <c r="H18" s="116"/>
      <c r="I18" s="19">
        <f t="shared" si="0"/>
        <v>0</v>
      </c>
      <c r="J18" s="21"/>
    </row>
    <row r="19" spans="1:10" ht="15" customHeight="1">
      <c r="A19" s="48">
        <f>VLOOKUP(RYTTERDATA!A20,RYTTERDATA!A20,1,FALSE)</f>
        <v>65</v>
      </c>
      <c r="B19" s="216" t="str">
        <f>VLOOKUP(A19,RYTTERDATA!$A$5:$B$34,2,FALSE)</f>
        <v>Alexia Almskou</v>
      </c>
      <c r="C19" s="54"/>
      <c r="D19" s="55"/>
      <c r="E19" s="54"/>
      <c r="F19" s="56"/>
      <c r="G19" s="56"/>
      <c r="H19" s="116"/>
      <c r="I19" s="19">
        <f t="shared" si="0"/>
        <v>0</v>
      </c>
      <c r="J19" s="21"/>
    </row>
    <row r="20" spans="1:10" ht="15" customHeight="1">
      <c r="A20" s="48">
        <f>VLOOKUP(RYTTERDATA!A21,RYTTERDATA!A21,1,FALSE)</f>
        <v>51</v>
      </c>
      <c r="B20" s="216" t="str">
        <f>VLOOKUP(A20,RYTTERDATA!$A$5:$B$34,2,FALSE)</f>
        <v>Elisabeth Sørensen</v>
      </c>
      <c r="C20" s="54"/>
      <c r="D20" s="55"/>
      <c r="E20" s="54"/>
      <c r="F20" s="56"/>
      <c r="G20" s="56"/>
      <c r="H20" s="116"/>
      <c r="I20" s="19">
        <f t="shared" si="0"/>
        <v>0</v>
      </c>
      <c r="J20" s="21"/>
    </row>
    <row r="21" spans="1:10" ht="15" customHeight="1">
      <c r="A21" s="48">
        <f>VLOOKUP(RYTTERDATA!A22,RYTTERDATA!A22,1,FALSE)</f>
        <v>37</v>
      </c>
      <c r="B21" s="216" t="str">
        <f>VLOOKUP(A21,RYTTERDATA!$A$5:$B$34,2,FALSE)</f>
        <v>Jenny Hedegaard</v>
      </c>
      <c r="C21" s="54"/>
      <c r="D21" s="54"/>
      <c r="E21" s="54"/>
      <c r="F21" s="54"/>
      <c r="G21" s="54"/>
      <c r="H21" s="116"/>
      <c r="I21" s="19">
        <f t="shared" si="0"/>
        <v>0</v>
      </c>
      <c r="J21" s="21"/>
    </row>
    <row r="22" spans="1:10" ht="15" customHeight="1">
      <c r="A22" s="48">
        <f>VLOOKUP(RYTTERDATA!A23,RYTTERDATA!A23,1,FALSE)</f>
        <v>39</v>
      </c>
      <c r="B22" s="216" t="str">
        <f>VLOOKUP(A22,RYTTERDATA!$A$5:$B$34,2,FALSE)</f>
        <v>Christina Ebbe</v>
      </c>
      <c r="C22" s="54"/>
      <c r="D22" s="54"/>
      <c r="E22" s="54"/>
      <c r="F22" s="54"/>
      <c r="G22" s="54"/>
      <c r="H22" s="116"/>
      <c r="I22" s="19">
        <f t="shared" si="0"/>
        <v>0</v>
      </c>
    </row>
    <row r="23" spans="1:10" ht="15" customHeight="1">
      <c r="A23" s="48">
        <f>VLOOKUP(RYTTERDATA!A24,RYTTERDATA!A24,1,FALSE)</f>
        <v>40</v>
      </c>
      <c r="B23" s="216" t="str">
        <f>VLOOKUP(A23,RYTTERDATA!$A$5:$B$34,2,FALSE)</f>
        <v>Heidi Hedegård</v>
      </c>
      <c r="C23" s="54"/>
      <c r="D23" s="54"/>
      <c r="E23" s="54"/>
      <c r="F23" s="54"/>
      <c r="G23" s="54"/>
      <c r="H23" s="116"/>
      <c r="I23" s="19">
        <f t="shared" si="0"/>
        <v>0</v>
      </c>
    </row>
    <row r="24" spans="1:10" ht="15" customHeight="1">
      <c r="A24" s="48">
        <f>VLOOKUP(RYTTERDATA!A25,RYTTERDATA!A25,1,FALSE)</f>
        <v>41</v>
      </c>
      <c r="B24" s="216" t="str">
        <f>VLOOKUP(A24,RYTTERDATA!$A$5:$B$34,2,FALSE)</f>
        <v>Sarah Skjødt</v>
      </c>
      <c r="C24" s="54"/>
      <c r="D24" s="54"/>
      <c r="E24" s="54"/>
      <c r="F24" s="54"/>
      <c r="G24" s="54"/>
      <c r="H24" s="116"/>
      <c r="I24" s="19">
        <f t="shared" si="0"/>
        <v>0</v>
      </c>
    </row>
    <row r="25" spans="1:10" ht="15" customHeight="1">
      <c r="A25" s="48">
        <f>VLOOKUP(RYTTERDATA!A26,RYTTERDATA!A26,1,FALSE)</f>
        <v>42</v>
      </c>
      <c r="B25" s="216" t="str">
        <f>VLOOKUP(A25,RYTTERDATA!$A$5:$B$34,2,FALSE)</f>
        <v>Benjamin Antomisen</v>
      </c>
      <c r="C25" s="54"/>
      <c r="D25" s="54"/>
      <c r="E25" s="54"/>
      <c r="F25" s="54"/>
      <c r="G25" s="54"/>
      <c r="H25" s="116"/>
      <c r="I25" s="19">
        <f t="shared" si="0"/>
        <v>0</v>
      </c>
    </row>
    <row r="26" spans="1:10" ht="15" customHeight="1">
      <c r="A26" s="48">
        <f>VLOOKUP(RYTTERDATA!A27,RYTTERDATA!A27,1,FALSE)</f>
        <v>47</v>
      </c>
      <c r="B26" s="216" t="str">
        <f>VLOOKUP(A26,RYTTERDATA!$A$5:$B$34,2,FALSE)</f>
        <v>Emma Lassen</v>
      </c>
      <c r="C26" s="54"/>
      <c r="D26" s="54"/>
      <c r="E26" s="54"/>
      <c r="F26" s="54"/>
      <c r="G26" s="54"/>
      <c r="H26" s="116"/>
      <c r="I26" s="19">
        <f t="shared" si="0"/>
        <v>0</v>
      </c>
    </row>
    <row r="27" spans="1:10" ht="15" customHeight="1">
      <c r="A27" s="48">
        <f>VLOOKUP(RYTTERDATA!A28,RYTTERDATA!A28,1,FALSE)</f>
        <v>43</v>
      </c>
      <c r="B27" s="216" t="str">
        <f>VLOOKUP(A27,RYTTERDATA!$A$5:$B$34,2,FALSE)</f>
        <v>Naja Andersen</v>
      </c>
      <c r="C27" s="54"/>
      <c r="D27" s="54"/>
      <c r="E27" s="54"/>
      <c r="F27" s="54"/>
      <c r="G27" s="54"/>
      <c r="H27" s="116"/>
      <c r="I27" s="19">
        <f t="shared" si="0"/>
        <v>0</v>
      </c>
    </row>
    <row r="28" spans="1:10" ht="15" customHeight="1">
      <c r="A28" s="48">
        <f>VLOOKUP(RYTTERDATA!A29,RYTTERDATA!A29,1,FALSE)</f>
        <v>45</v>
      </c>
      <c r="B28" s="216" t="str">
        <f>VLOOKUP(A28,RYTTERDATA!$A$5:$B$34,2,FALSE)</f>
        <v>Alexia Almskou</v>
      </c>
      <c r="C28" s="54"/>
      <c r="D28" s="54"/>
      <c r="E28" s="54"/>
      <c r="F28" s="54"/>
      <c r="G28" s="54"/>
      <c r="H28" s="116"/>
      <c r="I28" s="19">
        <f t="shared" si="0"/>
        <v>0</v>
      </c>
    </row>
    <row r="29" spans="1:10" ht="15" customHeight="1">
      <c r="A29" s="48">
        <f>VLOOKUP(RYTTERDATA!A30,RYTTERDATA!A30,1,FALSE)</f>
        <v>46</v>
      </c>
      <c r="B29" s="216" t="str">
        <f>VLOOKUP(A29,RYTTERDATA!$A$5:$B$34,2,FALSE)</f>
        <v>Pernille Hansen</v>
      </c>
      <c r="C29" s="54"/>
      <c r="D29" s="54"/>
      <c r="E29" s="54"/>
      <c r="F29" s="54"/>
      <c r="G29" s="54"/>
      <c r="H29" s="116"/>
      <c r="I29" s="19">
        <f t="shared" si="0"/>
        <v>0</v>
      </c>
    </row>
    <row r="30" spans="1:10" ht="15" customHeight="1">
      <c r="A30" s="48">
        <f>VLOOKUP(RYTTERDATA!A31,RYTTERDATA!A31,1,FALSE)</f>
        <v>44</v>
      </c>
      <c r="B30" s="216" t="str">
        <f>VLOOKUP(A30,RYTTERDATA!$A$5:$B$34,2,FALSE)</f>
        <v>Katrine Lundstrøm</v>
      </c>
      <c r="C30" s="54"/>
      <c r="D30" s="54"/>
      <c r="E30" s="54"/>
      <c r="F30" s="54"/>
      <c r="G30" s="54"/>
      <c r="H30" s="116"/>
      <c r="I30" s="19">
        <f t="shared" si="0"/>
        <v>0</v>
      </c>
    </row>
    <row r="31" spans="1:10" ht="15" customHeight="1">
      <c r="A31" s="48">
        <f>VLOOKUP(RYTTERDATA!A32,RYTTERDATA!A32,1,FALSE)</f>
        <v>38</v>
      </c>
      <c r="B31" s="216" t="str">
        <f>VLOOKUP(A31,RYTTERDATA!$A$5:$B$34,2,FALSE)</f>
        <v>Tilde Lindhardt</v>
      </c>
      <c r="C31" s="54"/>
      <c r="D31" s="54"/>
      <c r="E31" s="54"/>
      <c r="F31" s="54"/>
      <c r="G31" s="54"/>
      <c r="H31" s="116"/>
      <c r="I31" s="19">
        <f t="shared" si="0"/>
        <v>0</v>
      </c>
    </row>
    <row r="32" spans="1:10" ht="15" customHeight="1">
      <c r="A32" s="48">
        <f>VLOOKUP(RYTTERDATA!A33,RYTTERDATA!A33,1,FALSE)</f>
        <v>48</v>
      </c>
      <c r="B32" s="216" t="str">
        <f>VLOOKUP(A32,RYTTERDATA!$A$5:$B$34,2,FALSE)</f>
        <v>Christina Norman Sørensen</v>
      </c>
      <c r="C32" s="54"/>
      <c r="D32" s="54"/>
      <c r="E32" s="54"/>
      <c r="F32" s="54"/>
      <c r="G32" s="54"/>
      <c r="H32" s="116"/>
      <c r="I32" s="19">
        <f t="shared" si="0"/>
        <v>0</v>
      </c>
    </row>
    <row r="33" spans="1:9" ht="15" customHeight="1">
      <c r="A33" s="48">
        <f>VLOOKUP(RYTTERDATA!A34,RYTTERDATA!A34,1,FALSE)</f>
        <v>49</v>
      </c>
      <c r="B33" s="216" t="str">
        <f>VLOOKUP(A33,RYTTERDATA!$A$5:$B$34,2,FALSE)</f>
        <v>Lena Johansson</v>
      </c>
      <c r="C33" s="54"/>
      <c r="D33" s="54"/>
      <c r="E33" s="54"/>
      <c r="F33" s="54"/>
      <c r="G33" s="54"/>
      <c r="H33" s="116"/>
      <c r="I33" s="19">
        <f t="shared" si="0"/>
        <v>0</v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173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93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87</v>
      </c>
      <c r="D4" s="88" t="s">
        <v>88</v>
      </c>
      <c r="E4" s="96" t="s">
        <v>92</v>
      </c>
      <c r="F4" s="88" t="s">
        <v>89</v>
      </c>
      <c r="G4" s="156" t="s">
        <v>90</v>
      </c>
      <c r="H4" s="88" t="s">
        <v>30</v>
      </c>
      <c r="I4" s="96" t="s">
        <v>91</v>
      </c>
      <c r="J4" s="103" t="s">
        <v>4</v>
      </c>
      <c r="K4" s="103" t="s">
        <v>9</v>
      </c>
      <c r="L4" s="142" t="s">
        <v>25</v>
      </c>
      <c r="M4" s="106" t="s">
        <v>86</v>
      </c>
    </row>
    <row r="5" spans="1:16" ht="20.100000000000001" customHeight="1">
      <c r="A5" s="85">
        <f>VLOOKUP(RYTTERDATA!A5,RYTTERDATA!A5,1,FALSE)</f>
        <v>30</v>
      </c>
      <c r="B5" s="214" t="str">
        <f>VLOOKUP(A5,RYTTERDATA!$A$5:$B$34,2,FALSE)</f>
        <v>Emma Lassen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24</v>
      </c>
      <c r="B6" s="214" t="str">
        <f>VLOOKUP(A6,RYTTERDATA!$A$5:$B$34,2,FALSE)</f>
        <v>Zeziliea Larsen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7</v>
      </c>
      <c r="B7" s="214" t="str">
        <f>VLOOKUP(A7,RYTTERDATA!$A$5:$B$34,2,FALSE)</f>
        <v>Emilie Nielsen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>
        <f t="shared" si="0"/>
        <v>0</v>
      </c>
      <c r="N7" s="86" t="s">
        <v>44</v>
      </c>
    </row>
    <row r="8" spans="1:16" ht="20.100000000000001" customHeight="1">
      <c r="A8" s="85">
        <f>VLOOKUP(RYTTERDATA!A8,RYTTERDATA!A8,1,FALSE)</f>
        <v>20</v>
      </c>
      <c r="B8" s="214" t="str">
        <f>VLOOKUP(A8,RYTTERDATA!$A$5:$B$34,2,FALSE)</f>
        <v>Anton Ploug Rogren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>
        <f t="shared" si="0"/>
        <v>0</v>
      </c>
    </row>
    <row r="9" spans="1:16" ht="20.100000000000001" customHeight="1">
      <c r="A9" s="85">
        <f>VLOOKUP(RYTTERDATA!A9,RYTTERDATA!A9,1,FALSE)</f>
        <v>31</v>
      </c>
      <c r="B9" s="214" t="str">
        <f>VLOOKUP(A9,RYTTERDATA!$A$5:$B$34,2,FALSE)</f>
        <v>Anne Lise Hansen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>
        <f t="shared" si="0"/>
        <v>0</v>
      </c>
    </row>
    <row r="10" spans="1:16" ht="20.100000000000001" customHeight="1">
      <c r="A10" s="85">
        <f>VLOOKUP(RYTTERDATA!A10,RYTTERDATA!A10,1,FALSE)</f>
        <v>32</v>
      </c>
      <c r="B10" s="214" t="str">
        <f>VLOOKUP(A10,RYTTERDATA!$A$5:$B$34,2,FALSE)</f>
        <v>Maibritt Andersen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>
        <f t="shared" si="0"/>
        <v>0</v>
      </c>
      <c r="P10" s="141"/>
    </row>
    <row r="11" spans="1:16" ht="20.100000000000001" customHeight="1">
      <c r="A11" s="85">
        <f>VLOOKUP(RYTTERDATA!A11,RYTTERDATA!A11,1,FALSE)</f>
        <v>25</v>
      </c>
      <c r="B11" s="214" t="str">
        <f>VLOOKUP(A11,RYTTERDATA!$A$5:$B$34,2,FALSE)</f>
        <v>Julie Andrea Cheung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>
        <f t="shared" si="0"/>
        <v>0</v>
      </c>
    </row>
    <row r="12" spans="1:16" ht="20.100000000000001" customHeight="1">
      <c r="A12" s="85">
        <f>VLOOKUP(RYTTERDATA!A12,RYTTERDATA!A12,1,FALSE)</f>
        <v>8</v>
      </c>
      <c r="B12" s="214" t="str">
        <f>VLOOKUP(A12,RYTTERDATA!$A$5:$B$34,2,FALSE)</f>
        <v>Anja Sigvard Nielsen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>
        <f t="shared" si="0"/>
        <v>0</v>
      </c>
    </row>
    <row r="13" spans="1:16" ht="20.100000000000001" customHeight="1">
      <c r="A13" s="85">
        <f>VLOOKUP(RYTTERDATA!A13,RYTTERDATA!A13,1,FALSE)</f>
        <v>26</v>
      </c>
      <c r="B13" s="214" t="str">
        <f>VLOOKUP(A13,RYTTERDATA!$A$5:$B$34,2,FALSE)</f>
        <v>Kirstine Haugaard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>
        <f t="shared" ref="M13:M34" si="7">IF(B13&lt;&gt;0,(ROUNDDOWN(L13,0)),"")</f>
        <v>0</v>
      </c>
    </row>
    <row r="14" spans="1:16" ht="20.100000000000001" customHeight="1">
      <c r="A14" s="85">
        <f>VLOOKUP(RYTTERDATA!A14,RYTTERDATA!A14,1,FALSE)</f>
        <v>27</v>
      </c>
      <c r="B14" s="214" t="str">
        <f>VLOOKUP(A14,RYTTERDATA!$A$5:$B$34,2,FALSE)</f>
        <v>Pernille Skov Sørensen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>
        <f t="shared" si="7"/>
        <v>0</v>
      </c>
    </row>
    <row r="15" spans="1:16" ht="20.100000000000001" customHeight="1">
      <c r="A15" s="85">
        <f>VLOOKUP(RYTTERDATA!A15,RYTTERDATA!A15,1,FALSE)</f>
        <v>28</v>
      </c>
      <c r="B15" s="214" t="str">
        <f>VLOOKUP(A15,RYTTERDATA!$A$5:$B$34,2,FALSE)</f>
        <v>Aliena Marie Damgaard Svendsen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>
        <f t="shared" si="7"/>
        <v>0</v>
      </c>
    </row>
    <row r="16" spans="1:16" ht="20.100000000000001" customHeight="1">
      <c r="A16" s="85">
        <f>VLOOKUP(RYTTERDATA!A16,RYTTERDATA!A16,1,FALSE)</f>
        <v>33</v>
      </c>
      <c r="B16" s="214" t="str">
        <f>VLOOKUP(A16,RYTTERDATA!$A$5:$B$34,2,FALSE)</f>
        <v>Ida Povlsen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>
        <f t="shared" si="7"/>
        <v>0</v>
      </c>
    </row>
    <row r="17" spans="1:13" ht="20.100000000000001" customHeight="1">
      <c r="A17" s="85">
        <f>VLOOKUP(RYTTERDATA!A17,RYTTERDATA!A17,1,FALSE)</f>
        <v>34</v>
      </c>
      <c r="B17" s="214" t="str">
        <f>VLOOKUP(A17,RYTTERDATA!$A$5:$B$34,2,FALSE)</f>
        <v>Annika Jensen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>
        <f t="shared" si="7"/>
        <v>0</v>
      </c>
    </row>
    <row r="18" spans="1:13" ht="20.100000000000001" customHeight="1">
      <c r="A18" s="85">
        <f>VLOOKUP(RYTTERDATA!A18,RYTTERDATA!A18,1,FALSE)</f>
        <v>35</v>
      </c>
      <c r="B18" s="214" t="str">
        <f>VLOOKUP(A18,RYTTERDATA!$A$5:$B$34,2,FALSE)</f>
        <v>Cecilie Jensen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>
        <f t="shared" si="7"/>
        <v>0</v>
      </c>
    </row>
    <row r="19" spans="1:13" ht="20.100000000000001" customHeight="1">
      <c r="A19" s="85">
        <f>VLOOKUP(RYTTERDATA!A19,RYTTERDATA!A19,1,FALSE)</f>
        <v>36</v>
      </c>
      <c r="B19" s="214" t="str">
        <f>VLOOKUP(A19,RYTTERDATA!$A$5:$B$34,2,FALSE)</f>
        <v>Emilie Steinmejer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>
        <f t="shared" si="7"/>
        <v>0</v>
      </c>
    </row>
    <row r="20" spans="1:13" ht="20.100000000000001" customHeight="1">
      <c r="A20" s="85">
        <f>VLOOKUP(RYTTERDATA!A20,RYTTERDATA!A20,1,FALSE)</f>
        <v>65</v>
      </c>
      <c r="B20" s="214" t="str">
        <f>VLOOKUP(A20,RYTTERDATA!$A$5:$B$34,2,FALSE)</f>
        <v>Alexia Almskou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>
        <f t="shared" si="7"/>
        <v>0</v>
      </c>
    </row>
    <row r="21" spans="1:13" ht="20.100000000000001" customHeight="1">
      <c r="A21" s="85">
        <f>VLOOKUP(RYTTERDATA!A21,RYTTERDATA!A21,1,FALSE)</f>
        <v>51</v>
      </c>
      <c r="B21" s="214" t="str">
        <f>VLOOKUP(A21,RYTTERDATA!$A$5:$B$34,2,FALSE)</f>
        <v>Elisabeth Sørensen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>
        <f t="shared" si="7"/>
        <v>0</v>
      </c>
    </row>
    <row r="22" spans="1:13" ht="20.100000000000001" customHeight="1">
      <c r="A22" s="85">
        <f>VLOOKUP(RYTTERDATA!A22,RYTTERDATA!A22,1,FALSE)</f>
        <v>37</v>
      </c>
      <c r="B22" s="214" t="str">
        <f>VLOOKUP(A22,RYTTERDATA!$A$5:$B$34,2,FALSE)</f>
        <v>Jenny Hedegaard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>
        <f t="shared" si="7"/>
        <v>0</v>
      </c>
    </row>
    <row r="23" spans="1:13" ht="20.100000000000001" customHeight="1">
      <c r="A23" s="85">
        <f>VLOOKUP(RYTTERDATA!A23,RYTTERDATA!A23,1,FALSE)</f>
        <v>39</v>
      </c>
      <c r="B23" s="214" t="str">
        <f>VLOOKUP(A23,RYTTERDATA!$A$5:$B$34,2,FALSE)</f>
        <v>Christina Ebbe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>
        <f t="shared" si="7"/>
        <v>0</v>
      </c>
    </row>
    <row r="24" spans="1:13" ht="20.100000000000001" customHeight="1">
      <c r="A24" s="85">
        <f>VLOOKUP(RYTTERDATA!A24,RYTTERDATA!A24,1,FALSE)</f>
        <v>40</v>
      </c>
      <c r="B24" s="214" t="str">
        <f>VLOOKUP(A24,RYTTERDATA!$A$5:$B$34,2,FALSE)</f>
        <v>Heidi Hedegård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>
        <f t="shared" si="7"/>
        <v>0</v>
      </c>
    </row>
    <row r="25" spans="1:13" ht="20.100000000000001" customHeight="1">
      <c r="A25" s="85">
        <f>VLOOKUP(RYTTERDATA!A25,RYTTERDATA!A25,1,FALSE)</f>
        <v>41</v>
      </c>
      <c r="B25" s="214" t="str">
        <f>VLOOKUP(A25,RYTTERDATA!$A$5:$B$34,2,FALSE)</f>
        <v>Sarah Skjødt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>
        <f t="shared" si="7"/>
        <v>0</v>
      </c>
    </row>
    <row r="26" spans="1:13" ht="20.100000000000001" customHeight="1">
      <c r="A26" s="85">
        <f>VLOOKUP(RYTTERDATA!A26,RYTTERDATA!A26,1,FALSE)</f>
        <v>42</v>
      </c>
      <c r="B26" s="214" t="str">
        <f>VLOOKUP(A26,RYTTERDATA!$A$5:$B$34,2,FALSE)</f>
        <v>Benjamin Antomisen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>
        <f t="shared" si="7"/>
        <v>0</v>
      </c>
    </row>
    <row r="27" spans="1:13" ht="20.100000000000001" customHeight="1">
      <c r="A27" s="85">
        <f>VLOOKUP(RYTTERDATA!A27,RYTTERDATA!A27,1,FALSE)</f>
        <v>47</v>
      </c>
      <c r="B27" s="214" t="str">
        <f>VLOOKUP(A27,RYTTERDATA!$A$5:$B$34,2,FALSE)</f>
        <v>Emma Lassen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>
        <f t="shared" si="7"/>
        <v>0</v>
      </c>
    </row>
    <row r="28" spans="1:13" ht="20.100000000000001" customHeight="1">
      <c r="A28" s="85">
        <f>VLOOKUP(RYTTERDATA!A28,RYTTERDATA!A28,1,FALSE)</f>
        <v>43</v>
      </c>
      <c r="B28" s="214" t="str">
        <f>VLOOKUP(A28,RYTTERDATA!$A$5:$B$34,2,FALSE)</f>
        <v>Naja Andersen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>
        <f t="shared" si="7"/>
        <v>0</v>
      </c>
    </row>
    <row r="29" spans="1:13" ht="20.100000000000001" customHeight="1">
      <c r="A29" s="85">
        <f>VLOOKUP(RYTTERDATA!A29,RYTTERDATA!A29,1,FALSE)</f>
        <v>45</v>
      </c>
      <c r="B29" s="214" t="str">
        <f>VLOOKUP(A29,RYTTERDATA!$A$5:$B$34,2,FALSE)</f>
        <v>Alexia Almskou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>
        <f t="shared" si="7"/>
        <v>0</v>
      </c>
    </row>
    <row r="30" spans="1:13" ht="20.100000000000001" customHeight="1">
      <c r="A30" s="85">
        <f>VLOOKUP(RYTTERDATA!A30,RYTTERDATA!A30,1,FALSE)</f>
        <v>46</v>
      </c>
      <c r="B30" s="214" t="str">
        <f>VLOOKUP(A30,RYTTERDATA!$A$5:$B$34,2,FALSE)</f>
        <v>Pernille Hansen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>
        <f t="shared" si="7"/>
        <v>0</v>
      </c>
    </row>
    <row r="31" spans="1:13" ht="20.100000000000001" customHeight="1">
      <c r="A31" s="85">
        <f>VLOOKUP(RYTTERDATA!A31,RYTTERDATA!A31,1,FALSE)</f>
        <v>44</v>
      </c>
      <c r="B31" s="214" t="str">
        <f>VLOOKUP(A31,RYTTERDATA!$A$5:$B$34,2,FALSE)</f>
        <v>Katrine Lundstrøm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>
        <f>IF(B31&lt;&gt;0,(ROUNDDOWN(L31,0)),"")</f>
        <v>0</v>
      </c>
    </row>
    <row r="32" spans="1:13" ht="20.100000000000001" customHeight="1">
      <c r="A32" s="85">
        <f>VLOOKUP(RYTTERDATA!A32,RYTTERDATA!A32,1,FALSE)</f>
        <v>38</v>
      </c>
      <c r="B32" s="214" t="str">
        <f>VLOOKUP(A32,RYTTERDATA!$A$5:$B$34,2,FALSE)</f>
        <v>Tilde Lindhardt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>
        <f t="shared" si="7"/>
        <v>0</v>
      </c>
    </row>
    <row r="33" spans="1:13" ht="20.100000000000001" customHeight="1">
      <c r="A33" s="85">
        <f>VLOOKUP(RYTTERDATA!A33,RYTTERDATA!A33,1,FALSE)</f>
        <v>48</v>
      </c>
      <c r="B33" s="214" t="str">
        <f>VLOOKUP(A33,RYTTERDATA!$A$5:$B$34,2,FALSE)</f>
        <v>Christina Norman Sørensen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>
        <f t="shared" si="7"/>
        <v>0</v>
      </c>
    </row>
    <row r="34" spans="1:13" ht="20.100000000000001" customHeight="1">
      <c r="A34" s="85">
        <f>VLOOKUP(RYTTERDATA!A34,RYTTERDATA!A34,1,FALSE)</f>
        <v>49</v>
      </c>
      <c r="B34" s="214" t="str">
        <f>VLOOKUP(A34,RYTTERDATA!$A$5:$B$34,2,FALSE)</f>
        <v>Lena Johansson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>
        <f t="shared" si="7"/>
        <v>0</v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2 Udreg.</vt:lpstr>
      <vt:lpstr>Etape 3 Udreg. </vt:lpstr>
      <vt:lpstr>Etape 4 Udreg. </vt:lpstr>
      <vt:lpstr>Etape 5 Udreg. </vt:lpstr>
      <vt:lpstr>Etape 6 Udreg. </vt:lpstr>
      <vt:lpstr>Etape 1 Udreg.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2018-11-18T14:20:22Z</cp:lastPrinted>
  <dcterms:created xsi:type="dcterms:W3CDTF">2014-05-28T05:30:18Z</dcterms:created>
  <dcterms:modified xsi:type="dcterms:W3CDTF">2018-11-18T19:54:08Z</dcterms:modified>
</cp:coreProperties>
</file>